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20" yWindow="36" windowWidth="15240" windowHeight="7212" tabRatio="798" activeTab="0"/>
  </bookViews>
  <sheets>
    <sheet name="ORÇAMENTO" sheetId="1" r:id="rId1"/>
    <sheet name="CRONOGRAMA" sheetId="2" r:id="rId2"/>
    <sheet name="MEMORIAL DE CALCULO" sheetId="3" r:id="rId3"/>
  </sheets>
  <definedNames>
    <definedName name="_xlnm.Print_Area" localSheetId="1">'CRONOGRAMA'!$A$2:$V$37</definedName>
    <definedName name="_xlnm.Print_Area" localSheetId="2">'MEMORIAL DE CALCULO'!$A$1:$J$133</definedName>
    <definedName name="_xlnm.Print_Area" localSheetId="0">'ORÇAMENTO'!$A$1:$K$52</definedName>
    <definedName name="_xlnm.Print_Titles" localSheetId="0">'ORÇAMENTO'!$1:$12</definedName>
  </definedNames>
  <calcPr fullCalcOnLoad="1" fullPrecision="0"/>
</workbook>
</file>

<file path=xl/sharedStrings.xml><?xml version="1.0" encoding="utf-8"?>
<sst xmlns="http://schemas.openxmlformats.org/spreadsheetml/2006/main" count="284" uniqueCount="147">
  <si>
    <t>m2</t>
  </si>
  <si>
    <t>B.D.I.:</t>
  </si>
  <si>
    <t>ETAPAS CONSTRUTIVAS</t>
  </si>
  <si>
    <t>TOTAL DO ITEM</t>
  </si>
  <si>
    <t>MÊS 1</t>
  </si>
  <si>
    <t>MÊS 2</t>
  </si>
  <si>
    <t>MÊS 3</t>
  </si>
  <si>
    <t xml:space="preserve"> TOTAL</t>
  </si>
  <si>
    <t xml:space="preserve">% DO MÊS </t>
  </si>
  <si>
    <t>% ACUMULADA</t>
  </si>
  <si>
    <t xml:space="preserve">TOTAL DO MÊS </t>
  </si>
  <si>
    <t>TOTAL ACUMULADO</t>
  </si>
  <si>
    <t>ITEM</t>
  </si>
  <si>
    <t>DESCRIÇÃO DOS SERVIÇOS</t>
  </si>
  <si>
    <t>UNID.</t>
  </si>
  <si>
    <t>QUANT.</t>
  </si>
  <si>
    <t>%</t>
  </si>
  <si>
    <t>SERVIÇOS PRELIMINARES</t>
  </si>
  <si>
    <t>CPOS</t>
  </si>
  <si>
    <t>Subtotal item 1</t>
  </si>
  <si>
    <t>PREFEITURA MUNICIPAL DE ITATINGA</t>
  </si>
  <si>
    <t>Rua Nove de Julho nº 304 – Centro – CEP. 18690-000</t>
  </si>
  <si>
    <t>CNPJ nº 46.634.127/0001-63</t>
  </si>
  <si>
    <t>E-mail: engenharia@pmitatinga.sp.gov.br</t>
  </si>
  <si>
    <t>Site: www.pmitatinga.sp.gov.br</t>
  </si>
  <si>
    <t>- ESTADO DE SÃO PAULO -</t>
  </si>
  <si>
    <t>FONTE</t>
  </si>
  <si>
    <t>1.1</t>
  </si>
  <si>
    <t>CÓDIGO</t>
  </si>
  <si>
    <t>PREÇO UNIT. MAT. (R$)</t>
  </si>
  <si>
    <t>PREÇO UNIT. M.O. (R$)</t>
  </si>
  <si>
    <t>PREÇO UNIT.  TOTAL (R$)</t>
  </si>
  <si>
    <t>TOTAL</t>
  </si>
  <si>
    <t>Regime de Execução: Empreitada Global</t>
  </si>
  <si>
    <t xml:space="preserve">TOTAL </t>
  </si>
  <si>
    <t>PREÇO TOTAL (R$) C/BDI</t>
  </si>
  <si>
    <t xml:space="preserve">TOTAL GERAL </t>
  </si>
  <si>
    <t>2.1</t>
  </si>
  <si>
    <t>3.2</t>
  </si>
  <si>
    <t>BDI: 20%</t>
  </si>
  <si>
    <t>______________________________________</t>
  </si>
  <si>
    <t>Subtotal item 2</t>
  </si>
  <si>
    <t>3.1</t>
  </si>
  <si>
    <t>2.2</t>
  </si>
  <si>
    <t>-</t>
  </si>
  <si>
    <t>1 SERVIÇOS INICIAIS</t>
  </si>
  <si>
    <t>Engª Civil Felipe Mioto Mendes</t>
  </si>
  <si>
    <t>CREA nº 5069949422 - SP</t>
  </si>
  <si>
    <t xml:space="preserve">Assessor Técnico </t>
  </si>
  <si>
    <t>Assessor Técnico</t>
  </si>
  <si>
    <t>Eng Civil Felipe Mioto Mendes</t>
  </si>
  <si>
    <t>Sub-total item 3</t>
  </si>
  <si>
    <t>m</t>
  </si>
  <si>
    <t xml:space="preserve">MEMÓRIA DE CÁLCULO </t>
  </si>
  <si>
    <t>02.08.020</t>
  </si>
  <si>
    <t>Placa de identificação para obra</t>
  </si>
  <si>
    <t>3.3</t>
  </si>
  <si>
    <t>4.1</t>
  </si>
  <si>
    <t>Sub-total item 4</t>
  </si>
  <si>
    <t>m3</t>
  </si>
  <si>
    <t>Prazo: 120 dias</t>
  </si>
  <si>
    <t>MÊS 4</t>
  </si>
  <si>
    <t>PAVIMENTAÇÃO</t>
  </si>
  <si>
    <t>Obra: Pavimentação Asfáltica</t>
  </si>
  <si>
    <t>Local: Distrito Industrial na Cidade de Itatinga-SP</t>
  </si>
  <si>
    <t>Guia pré-moldada reta tipo PMSP 100 - fck 25 MPa</t>
  </si>
  <si>
    <t>Sarjeta ou sarjetão moldado no local, tipo PMSP em concreto com fck 25 MPa</t>
  </si>
  <si>
    <t>5.1</t>
  </si>
  <si>
    <t>5.2</t>
  </si>
  <si>
    <t>5.3</t>
  </si>
  <si>
    <t>SINALIZAÇÃO</t>
  </si>
  <si>
    <t>Sub-total item 5</t>
  </si>
  <si>
    <t>ROTATÓRIA</t>
  </si>
  <si>
    <t>34.02.020</t>
  </si>
  <si>
    <t>Plantio de grama batatais em placas (praças e áreas abertas)</t>
  </si>
  <si>
    <t>97.04.010</t>
  </si>
  <si>
    <t>Sinalização horizontal com tinta vinílica ou acrílica</t>
  </si>
  <si>
    <t>97.05.100</t>
  </si>
  <si>
    <t>Sinalização vertical em placa de aço galvanizada com pintura em esmalte sintético</t>
  </si>
  <si>
    <t>97.05.130</t>
  </si>
  <si>
    <t>Suporte de perfil metálico galvanizado</t>
  </si>
  <si>
    <t>kg</t>
  </si>
  <si>
    <t>97.05.140</t>
  </si>
  <si>
    <t>Colocação de placa em suporte de madeira / metálico - solo</t>
  </si>
  <si>
    <t>Placa de obra em chapa de aço galvanizado.</t>
  </si>
  <si>
    <t>C (m)</t>
  </si>
  <si>
    <t>H (m)</t>
  </si>
  <si>
    <t>x</t>
  </si>
  <si>
    <t>=</t>
  </si>
  <si>
    <t>2 DRENAGEM</t>
  </si>
  <si>
    <t>Guia pré-moldada reta tipo PMSP 100 - fck 25 Mpa.</t>
  </si>
  <si>
    <t>3 PAVIMENTAÇÃO</t>
  </si>
  <si>
    <t>Sinalização horizontal com tinta retrorrefletiva a base de resina acrilica com microesferas de vidro.</t>
  </si>
  <si>
    <t>A (m2)</t>
  </si>
  <si>
    <t>PARE</t>
  </si>
  <si>
    <t>Sinalização Vertical em Placa de Aço Galvanizada com Pintura em Esmalte Sintético</t>
  </si>
  <si>
    <t>Item</t>
  </si>
  <si>
    <t>T Placas</t>
  </si>
  <si>
    <t>Total (m2)</t>
  </si>
  <si>
    <t>R1</t>
  </si>
  <si>
    <t>R2</t>
  </si>
  <si>
    <t>Suporte de Perfil Metálico Galvanizado</t>
  </si>
  <si>
    <t>P (Kg)</t>
  </si>
  <si>
    <t>Suporte com 3m (kg)</t>
  </si>
  <si>
    <t>Colocação de Placa em Suporte de Madeira / Metálico - Solo</t>
  </si>
  <si>
    <t>L (m)</t>
  </si>
  <si>
    <t>Sarjeta ou sarjetão moldado no local, tipo PMSP em concreto com fck 25 Mpa</t>
  </si>
  <si>
    <t>R33</t>
  </si>
  <si>
    <t>TOTAL 7 Suporte (kg)</t>
  </si>
  <si>
    <t>TOTAL 7 (m2)</t>
  </si>
  <si>
    <t>TRIANGULO</t>
  </si>
  <si>
    <t>Qnt (un)</t>
  </si>
  <si>
    <t>ADOTAR</t>
  </si>
  <si>
    <t>PEDESTRE</t>
  </si>
  <si>
    <t>TOTAL (m3)</t>
  </si>
  <si>
    <t>SINAPI</t>
  </si>
  <si>
    <t>Execução de imprimação ligante (pintura de ligação) com emulsão asfáltica RR-2C</t>
  </si>
  <si>
    <t>Construção de pavimento com aplicação de concreto betuminoso usinado a quente (CBUQ), camada de rolamento com espessura de 3,0 cm, exclusive transporte</t>
  </si>
  <si>
    <t>Regularização e compactação de subleito ate 20,0 cm de espessura</t>
  </si>
  <si>
    <t>Execução e compactação de base ou sub base com solo estabilizado granulometricamente - exclusive escavação, carga e transporte e solo</t>
  </si>
  <si>
    <t>Execução de passeio (calçada) ou piso de concreto com concreto moldado in loco, feito em obra, acabamento convencional, não armado</t>
  </si>
  <si>
    <t>2.3</t>
  </si>
  <si>
    <t>Boca de lobo em alvenaria em tijolo maciço, revestida c/ argamassa de cimento e areia 1:3 sobre lastro de concreto 10,0 cm e tampa de concreto armado</t>
  </si>
  <si>
    <t>un</t>
  </si>
  <si>
    <t xml:space="preserve">Tubo de concreto para redes coletoras de águas pluviais, diâmetro de 600 mm, junta rígida, unstalado em local com alto nível de interferências - fornecimento e assentamento. </t>
  </si>
  <si>
    <t>5.4</t>
  </si>
  <si>
    <t>DRENAGEM E PASSEIO PÚBLICO</t>
  </si>
  <si>
    <t>4 ROTATÓRIA</t>
  </si>
  <si>
    <t>5 SINALIZAÇÃO</t>
  </si>
  <si>
    <t>Raio (m)</t>
  </si>
  <si>
    <t>Perimetro (m)</t>
  </si>
  <si>
    <t>3.4</t>
  </si>
  <si>
    <t>m3 x km</t>
  </si>
  <si>
    <t>Transporte com caminhão basculante 10 m3 de massa asfáltica para pavimentação urbana</t>
  </si>
  <si>
    <t>Distancia Média (Km)</t>
  </si>
  <si>
    <r>
      <t>Observação:</t>
    </r>
    <r>
      <rPr>
        <b/>
        <sz val="11"/>
        <rFont val="Times New Roman"/>
        <family val="1"/>
      </rPr>
      <t xml:space="preserve"> MAT. (material);  M.O. (mão de obra)</t>
    </r>
  </si>
  <si>
    <t>3.5</t>
  </si>
  <si>
    <t xml:space="preserve">Tubo de concreto para redes coletoras de águas pluviais, diâmetro de 600 mm, junta rígida, instalado em local com alto nível de interferências - fornecimento e assentamento. </t>
  </si>
  <si>
    <t>Fonte: Boletim  CPOS nº - 175; SINAPI</t>
  </si>
  <si>
    <t>Regularização e compactação de subleito até 20,0 cm de espessura</t>
  </si>
  <si>
    <t>Limpeza de superfície com hidrojateamento</t>
  </si>
  <si>
    <t>55.01.140</t>
  </si>
  <si>
    <t>3.6</t>
  </si>
  <si>
    <t>Fonte: Boletim  CPOS nº - 175 e SINAPI</t>
  </si>
  <si>
    <t>Limpeza de Superfície com Hidrojateamento</t>
  </si>
  <si>
    <t>Trecho 7</t>
  </si>
  <si>
    <t>Itatinga, 21 de janeiro de 2020</t>
  </si>
</sst>
</file>

<file path=xl/styles.xml><?xml version="1.0" encoding="utf-8"?>
<styleSheet xmlns="http://schemas.openxmlformats.org/spreadsheetml/2006/main">
  <numFmts count="3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#,##0.00_ ;[Red]\-#,##0.00\ "/>
    <numFmt numFmtId="171" formatCode="0.0%"/>
    <numFmt numFmtId="172" formatCode="_(* #,##0_);_(* \(#,##0\);_(* \-??_);_(@_)"/>
    <numFmt numFmtId="173" formatCode="0.0"/>
    <numFmt numFmtId="174" formatCode="#,##0.000_ ;[Red]\-#,##0.000\ "/>
    <numFmt numFmtId="175" formatCode="0.000"/>
    <numFmt numFmtId="176" formatCode="0.0000"/>
    <numFmt numFmtId="177" formatCode="0.00000"/>
    <numFmt numFmtId="178" formatCode="&quot;R$&quot;#,##0.00"/>
    <numFmt numFmtId="179" formatCode="#,##0.000"/>
    <numFmt numFmtId="180" formatCode="000"/>
    <numFmt numFmtId="181" formatCode="0.000000"/>
    <numFmt numFmtId="182" formatCode="0.0000000"/>
    <numFmt numFmtId="183" formatCode="#,##0.000000"/>
    <numFmt numFmtId="184" formatCode="#,##0.0000000"/>
    <numFmt numFmtId="185" formatCode="_-* #,##0.000_-;\-* #,##0.000_-;_-* &quot;-&quot;???_-;_-@_-"/>
    <numFmt numFmtId="186" formatCode="_(* #,##0.0_);_(* \(#,##0.0\);_(* \-??_);_(@_)"/>
    <numFmt numFmtId="187" formatCode="_(* #,##0.00_);_(* \(#,##0.00\);_(* \-??_);_(@_)"/>
    <numFmt numFmtId="188" formatCode="_(* #,##0.000_);_(* \(#,##0.000\);_(* \-??_);_(@_)"/>
    <numFmt numFmtId="189" formatCode="0.000%"/>
    <numFmt numFmtId="190" formatCode="&quot;R$&quot;#,##0.000"/>
    <numFmt numFmtId="191" formatCode="#,##0.0000_ ;[Red]\-#,##0.0000\ "/>
  </numFmts>
  <fonts count="75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3"/>
      <name val="Arial"/>
      <family val="2"/>
    </font>
    <font>
      <sz val="12"/>
      <color indexed="8"/>
      <name val="Times New Roman"/>
      <family val="1"/>
    </font>
    <font>
      <b/>
      <sz val="10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13"/>
      <name val="Times New Roman"/>
      <family val="1"/>
    </font>
    <font>
      <b/>
      <sz val="12"/>
      <color indexed="10"/>
      <name val="Times New Roman"/>
      <family val="1"/>
    </font>
    <font>
      <b/>
      <i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rgb="FFFFFF00"/>
      <name val="Times New Roman"/>
      <family val="1"/>
    </font>
    <font>
      <sz val="12"/>
      <color theme="1"/>
      <name val="Arial"/>
      <family val="2"/>
    </font>
    <font>
      <b/>
      <sz val="12"/>
      <color rgb="FFFF0000"/>
      <name val="Times New Roman"/>
      <family val="1"/>
    </font>
    <font>
      <b/>
      <i/>
      <sz val="11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double">
        <color indexed="23"/>
      </right>
      <top style="double">
        <color indexed="23"/>
      </top>
      <bottom style="double">
        <color indexed="2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0" borderId="0" applyNumberFormat="0" applyBorder="0" applyAlignment="0" applyProtection="0"/>
    <xf numFmtId="0" fontId="2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54" fillId="32" borderId="0" applyNumberFormat="0" applyBorder="0" applyAlignment="0" applyProtection="0"/>
    <xf numFmtId="0" fontId="55" fillId="21" borderId="5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171" fontId="3" fillId="0" borderId="0" xfId="0" applyNumberFormat="1" applyFont="1" applyAlignment="1">
      <alignment horizontal="center" vertical="center"/>
    </xf>
    <xf numFmtId="171" fontId="3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171" fontId="4" fillId="0" borderId="0" xfId="0" applyNumberFormat="1" applyFont="1" applyFill="1" applyBorder="1" applyAlignment="1">
      <alignment horizontal="center" vertical="center" wrapText="1"/>
    </xf>
    <xf numFmtId="171" fontId="3" fillId="0" borderId="0" xfId="0" applyNumberFormat="1" applyFont="1" applyFill="1" applyBorder="1" applyAlignment="1">
      <alignment horizontal="center" vertical="center" wrapText="1"/>
    </xf>
    <xf numFmtId="170" fontId="3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 wrapText="1"/>
    </xf>
    <xf numFmtId="10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10" fontId="0" fillId="0" borderId="0" xfId="0" applyNumberFormat="1" applyFont="1" applyAlignment="1">
      <alignment vertical="center" wrapText="1"/>
    </xf>
    <xf numFmtId="4" fontId="63" fillId="0" borderId="0" xfId="0" applyNumberFormat="1" applyFont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4" fillId="33" borderId="0" xfId="0" applyFont="1" applyFill="1" applyBorder="1" applyAlignment="1">
      <alignment horizontal="left" vertical="center" wrapText="1"/>
    </xf>
    <xf numFmtId="17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65" fillId="0" borderId="0" xfId="0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2" fontId="66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67" fillId="0" borderId="16" xfId="0" applyFont="1" applyFill="1" applyBorder="1" applyAlignment="1">
      <alignment vertical="center"/>
    </xf>
    <xf numFmtId="0" fontId="67" fillId="0" borderId="0" xfId="0" applyFont="1" applyFill="1" applyBorder="1" applyAlignment="1">
      <alignment vertical="center"/>
    </xf>
    <xf numFmtId="0" fontId="67" fillId="0" borderId="17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2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2" fontId="66" fillId="0" borderId="12" xfId="0" applyNumberFormat="1" applyFont="1" applyFill="1" applyBorder="1" applyAlignment="1">
      <alignment horizontal="center" vertical="center"/>
    </xf>
    <xf numFmtId="173" fontId="0" fillId="0" borderId="12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173" fontId="0" fillId="0" borderId="0" xfId="0" applyNumberFormat="1" applyFont="1" applyFill="1" applyBorder="1" applyAlignment="1">
      <alignment horizontal="center" vertical="center"/>
    </xf>
    <xf numFmtId="172" fontId="0" fillId="0" borderId="0" xfId="63" applyNumberFormat="1" applyFont="1" applyFill="1" applyBorder="1" applyAlignment="1" applyProtection="1">
      <alignment vertical="center"/>
      <protection/>
    </xf>
    <xf numFmtId="0" fontId="7" fillId="0" borderId="18" xfId="0" applyFont="1" applyBorder="1" applyAlignment="1">
      <alignment horizontal="center" vertical="center"/>
    </xf>
    <xf numFmtId="0" fontId="68" fillId="0" borderId="16" xfId="0" applyFont="1" applyBorder="1" applyAlignment="1">
      <alignment horizontal="left" vertical="center"/>
    </xf>
    <xf numFmtId="2" fontId="66" fillId="0" borderId="20" xfId="0" applyNumberFormat="1" applyFont="1" applyBorder="1" applyAlignment="1">
      <alignment horizontal="center" vertical="center"/>
    </xf>
    <xf numFmtId="2" fontId="0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2" fontId="66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68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2" fontId="7" fillId="0" borderId="18" xfId="0" applyNumberFormat="1" applyFont="1" applyBorder="1" applyAlignment="1">
      <alignment horizontal="center" vertical="center"/>
    </xf>
    <xf numFmtId="0" fontId="68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173" fontId="0" fillId="0" borderId="20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2" fontId="10" fillId="0" borderId="20" xfId="0" applyNumberFormat="1" applyFont="1" applyBorder="1" applyAlignment="1">
      <alignment horizontal="center" vertical="center"/>
    </xf>
    <xf numFmtId="0" fontId="0" fillId="0" borderId="21" xfId="0" applyFont="1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68" fillId="0" borderId="19" xfId="0" applyFont="1" applyBorder="1" applyAlignment="1">
      <alignment horizontal="center" vertical="center"/>
    </xf>
    <xf numFmtId="0" fontId="68" fillId="0" borderId="16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left" vertical="center"/>
    </xf>
    <xf numFmtId="0" fontId="68" fillId="0" borderId="16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left" vertical="center"/>
    </xf>
    <xf numFmtId="0" fontId="7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179" fontId="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2" fontId="10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2" fontId="68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2" fontId="68" fillId="0" borderId="0" xfId="0" applyNumberFormat="1" applyFont="1" applyBorder="1" applyAlignment="1">
      <alignment horizontal="center" vertical="center"/>
    </xf>
    <xf numFmtId="170" fontId="12" fillId="34" borderId="25" xfId="0" applyNumberFormat="1" applyFont="1" applyFill="1" applyBorder="1" applyAlignment="1">
      <alignment horizontal="center" vertical="center" wrapText="1"/>
    </xf>
    <xf numFmtId="170" fontId="11" fillId="34" borderId="26" xfId="0" applyNumberFormat="1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center" vertical="center" wrapText="1"/>
    </xf>
    <xf numFmtId="0" fontId="12" fillId="35" borderId="20" xfId="0" applyFont="1" applyFill="1" applyBorder="1" applyAlignment="1">
      <alignment horizontal="left" vertical="center" wrapText="1"/>
    </xf>
    <xf numFmtId="4" fontId="69" fillId="35" borderId="20" xfId="0" applyNumberFormat="1" applyFont="1" applyFill="1" applyBorder="1" applyAlignment="1">
      <alignment horizontal="center" vertical="center" wrapText="1"/>
    </xf>
    <xf numFmtId="0" fontId="12" fillId="35" borderId="20" xfId="0" applyNumberFormat="1" applyFont="1" applyFill="1" applyBorder="1" applyAlignment="1">
      <alignment horizontal="center" vertical="center" wrapText="1"/>
    </xf>
    <xf numFmtId="0" fontId="12" fillId="36" borderId="20" xfId="0" applyFont="1" applyFill="1" applyBorder="1" applyAlignment="1">
      <alignment horizontal="center" vertical="center" wrapText="1"/>
    </xf>
    <xf numFmtId="0" fontId="69" fillId="36" borderId="20" xfId="0" applyFont="1" applyFill="1" applyBorder="1" applyAlignment="1">
      <alignment horizontal="left" vertical="center" wrapText="1"/>
    </xf>
    <xf numFmtId="4" fontId="69" fillId="36" borderId="20" xfId="0" applyNumberFormat="1" applyFont="1" applyFill="1" applyBorder="1" applyAlignment="1">
      <alignment horizontal="center" vertical="center" wrapText="1"/>
    </xf>
    <xf numFmtId="170" fontId="12" fillId="36" borderId="20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4" fontId="70" fillId="0" borderId="20" xfId="0" applyNumberFormat="1" applyFont="1" applyFill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4" fontId="70" fillId="33" borderId="20" xfId="0" applyNumberFormat="1" applyFont="1" applyFill="1" applyBorder="1" applyAlignment="1">
      <alignment horizontal="center" vertical="center" wrapText="1"/>
    </xf>
    <xf numFmtId="4" fontId="11" fillId="33" borderId="20" xfId="0" applyNumberFormat="1" applyFont="1" applyFill="1" applyBorder="1" applyAlignment="1">
      <alignment horizontal="center" vertical="center" wrapText="1"/>
    </xf>
    <xf numFmtId="180" fontId="11" fillId="0" borderId="27" xfId="0" applyNumberFormat="1" applyFont="1" applyBorder="1" applyAlignment="1">
      <alignment horizontal="center" vertical="center" wrapText="1"/>
    </xf>
    <xf numFmtId="0" fontId="12" fillId="36" borderId="28" xfId="0" applyFont="1" applyFill="1" applyBorder="1" applyAlignment="1">
      <alignment horizontal="right" vertical="center" wrapText="1"/>
    </xf>
    <xf numFmtId="0" fontId="12" fillId="36" borderId="20" xfId="0" applyFont="1" applyFill="1" applyBorder="1" applyAlignment="1">
      <alignment horizontal="right" vertical="center" wrapText="1"/>
    </xf>
    <xf numFmtId="0" fontId="12" fillId="36" borderId="20" xfId="0" applyFont="1" applyFill="1" applyBorder="1" applyAlignment="1">
      <alignment horizontal="left" vertical="center" wrapText="1"/>
    </xf>
    <xf numFmtId="0" fontId="69" fillId="36" borderId="20" xfId="0" applyFont="1" applyFill="1" applyBorder="1" applyAlignment="1">
      <alignment horizontal="right" vertical="center" wrapText="1"/>
    </xf>
    <xf numFmtId="0" fontId="11" fillId="0" borderId="27" xfId="0" applyFont="1" applyBorder="1" applyAlignment="1">
      <alignment horizontal="center" vertical="center" wrapText="1"/>
    </xf>
    <xf numFmtId="2" fontId="70" fillId="33" borderId="20" xfId="0" applyNumberFormat="1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2" fontId="11" fillId="0" borderId="20" xfId="0" applyNumberFormat="1" applyFont="1" applyBorder="1" applyAlignment="1">
      <alignment horizontal="center" vertical="center" wrapText="1"/>
    </xf>
    <xf numFmtId="4" fontId="12" fillId="36" borderId="20" xfId="0" applyNumberFormat="1" applyFont="1" applyFill="1" applyBorder="1" applyAlignment="1">
      <alignment horizontal="center" vertical="center" wrapText="1"/>
    </xf>
    <xf numFmtId="170" fontId="16" fillId="37" borderId="20" xfId="0" applyNumberFormat="1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68" fillId="0" borderId="16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4" fontId="63" fillId="0" borderId="14" xfId="0" applyNumberFormat="1" applyFont="1" applyBorder="1" applyAlignment="1">
      <alignment horizontal="center" vertical="center"/>
    </xf>
    <xf numFmtId="170" fontId="3" fillId="0" borderId="14" xfId="0" applyNumberFormat="1" applyFont="1" applyBorder="1" applyAlignment="1">
      <alignment horizontal="center" vertical="center"/>
    </xf>
    <xf numFmtId="171" fontId="3" fillId="0" borderId="15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1" fontId="3" fillId="0" borderId="17" xfId="0" applyNumberFormat="1" applyFont="1" applyBorder="1" applyAlignment="1">
      <alignment horizontal="center" vertical="center"/>
    </xf>
    <xf numFmtId="2" fontId="71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4" fontId="63" fillId="0" borderId="0" xfId="0" applyNumberFormat="1" applyFont="1" applyBorder="1" applyAlignment="1">
      <alignment horizontal="center" vertical="center"/>
    </xf>
    <xf numFmtId="170" fontId="3" fillId="0" borderId="0" xfId="0" applyNumberFormat="1" applyFont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 wrapText="1"/>
    </xf>
    <xf numFmtId="0" fontId="12" fillId="35" borderId="30" xfId="0" applyNumberFormat="1" applyFont="1" applyFill="1" applyBorder="1" applyAlignment="1">
      <alignment horizontal="center" vertical="center" wrapText="1"/>
    </xf>
    <xf numFmtId="0" fontId="12" fillId="36" borderId="29" xfId="0" applyFont="1" applyFill="1" applyBorder="1" applyAlignment="1">
      <alignment horizontal="center" vertical="center" wrapText="1"/>
    </xf>
    <xf numFmtId="171" fontId="12" fillId="36" borderId="30" xfId="0" applyNumberFormat="1" applyFont="1" applyFill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171" fontId="11" fillId="0" borderId="30" xfId="0" applyNumberFormat="1" applyFont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171" fontId="12" fillId="33" borderId="30" xfId="0" applyNumberFormat="1" applyFont="1" applyFill="1" applyBorder="1" applyAlignment="1">
      <alignment horizontal="center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9" fontId="16" fillId="37" borderId="30" xfId="0" applyNumberFormat="1" applyFont="1" applyFill="1" applyBorder="1" applyAlignment="1">
      <alignment horizontal="center" vertical="center" wrapText="1"/>
    </xf>
    <xf numFmtId="0" fontId="64" fillId="33" borderId="16" xfId="0" applyFont="1" applyFill="1" applyBorder="1" applyAlignment="1">
      <alignment horizontal="left" vertical="center" wrapText="1"/>
    </xf>
    <xf numFmtId="171" fontId="4" fillId="33" borderId="17" xfId="0" applyNumberFormat="1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vertical="center" wrapText="1"/>
    </xf>
    <xf numFmtId="0" fontId="15" fillId="38" borderId="20" xfId="0" applyFont="1" applyFill="1" applyBorder="1" applyAlignment="1">
      <alignment horizontal="left" vertical="center" wrapText="1"/>
    </xf>
    <xf numFmtId="0" fontId="11" fillId="0" borderId="25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5" xfId="0" applyFont="1" applyBorder="1" applyAlignment="1">
      <alignment wrapText="1"/>
    </xf>
    <xf numFmtId="4" fontId="63" fillId="0" borderId="20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170" fontId="3" fillId="0" borderId="20" xfId="0" applyNumberFormat="1" applyFont="1" applyBorder="1" applyAlignment="1">
      <alignment horizontal="center" vertical="center" wrapText="1"/>
    </xf>
    <xf numFmtId="2" fontId="6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10" fontId="0" fillId="39" borderId="33" xfId="63" applyNumberFormat="1" applyFont="1" applyFill="1" applyBorder="1" applyAlignment="1" applyProtection="1">
      <alignment horizontal="center" vertical="center"/>
      <protection/>
    </xf>
    <xf numFmtId="174" fontId="0" fillId="0" borderId="33" xfId="63" applyNumberFormat="1" applyFont="1" applyFill="1" applyBorder="1" applyAlignment="1" applyProtection="1">
      <alignment horizontal="center" vertical="center"/>
      <protection/>
    </xf>
    <xf numFmtId="10" fontId="0" fillId="34" borderId="33" xfId="63" applyNumberFormat="1" applyFont="1" applyFill="1" applyBorder="1" applyAlignment="1" applyProtection="1">
      <alignment horizontal="center" vertical="center"/>
      <protection/>
    </xf>
    <xf numFmtId="10" fontId="0" fillId="34" borderId="33" xfId="63" applyNumberFormat="1" applyFont="1" applyFill="1" applyBorder="1" applyAlignment="1" applyProtection="1">
      <alignment vertical="center"/>
      <protection/>
    </xf>
    <xf numFmtId="10" fontId="0" fillId="39" borderId="33" xfId="63" applyNumberFormat="1" applyFont="1" applyFill="1" applyBorder="1" applyAlignment="1" applyProtection="1">
      <alignment vertical="center"/>
      <protection/>
    </xf>
    <xf numFmtId="0" fontId="0" fillId="0" borderId="20" xfId="0" applyFont="1" applyBorder="1" applyAlignment="1">
      <alignment horizontal="left" vertical="center" wrapText="1"/>
    </xf>
    <xf numFmtId="10" fontId="0" fillId="0" borderId="20" xfId="0" applyNumberFormat="1" applyFont="1" applyBorder="1" applyAlignment="1">
      <alignment vertical="center" wrapText="1"/>
    </xf>
    <xf numFmtId="172" fontId="0" fillId="35" borderId="20" xfId="63" applyNumberFormat="1" applyFont="1" applyFill="1" applyBorder="1" applyAlignment="1" applyProtection="1">
      <alignment horizontal="center" vertical="center"/>
      <protection/>
    </xf>
    <xf numFmtId="172" fontId="0" fillId="0" borderId="20" xfId="63" applyNumberFormat="1" applyFont="1" applyFill="1" applyBorder="1" applyAlignment="1" applyProtection="1">
      <alignment horizontal="center" vertical="center"/>
      <protection/>
    </xf>
    <xf numFmtId="174" fontId="0" fillId="0" borderId="20" xfId="63" applyNumberFormat="1" applyFont="1" applyFill="1" applyBorder="1" applyAlignment="1" applyProtection="1">
      <alignment horizontal="center" vertical="center"/>
      <protection/>
    </xf>
    <xf numFmtId="10" fontId="0" fillId="0" borderId="20" xfId="63" applyNumberFormat="1" applyFont="1" applyFill="1" applyBorder="1" applyAlignment="1" applyProtection="1">
      <alignment horizontal="center" vertical="center"/>
      <protection/>
    </xf>
    <xf numFmtId="10" fontId="0" fillId="39" borderId="20" xfId="63" applyNumberFormat="1" applyFont="1" applyFill="1" applyBorder="1" applyAlignment="1" applyProtection="1">
      <alignment horizontal="center" vertical="center"/>
      <protection/>
    </xf>
    <xf numFmtId="173" fontId="0" fillId="39" borderId="20" xfId="0" applyNumberFormat="1" applyFont="1" applyFill="1" applyBorder="1" applyAlignment="1">
      <alignment horizontal="left" vertical="center"/>
    </xf>
    <xf numFmtId="10" fontId="0" fillId="0" borderId="20" xfId="63" applyNumberFormat="1" applyFont="1" applyFill="1" applyBorder="1" applyAlignment="1" applyProtection="1">
      <alignment vertical="center"/>
      <protection/>
    </xf>
    <xf numFmtId="173" fontId="0" fillId="34" borderId="20" xfId="0" applyNumberFormat="1" applyFont="1" applyFill="1" applyBorder="1" applyAlignment="1">
      <alignment horizontal="left" vertical="center"/>
    </xf>
    <xf numFmtId="43" fontId="0" fillId="34" borderId="20" xfId="63" applyFont="1" applyFill="1" applyBorder="1" applyAlignment="1" applyProtection="1">
      <alignment horizontal="right" vertical="center"/>
      <protection/>
    </xf>
    <xf numFmtId="10" fontId="0" fillId="34" borderId="20" xfId="63" applyNumberFormat="1" applyFont="1" applyFill="1" applyBorder="1" applyAlignment="1" applyProtection="1">
      <alignment horizontal="center" vertical="center"/>
      <protection/>
    </xf>
    <xf numFmtId="43" fontId="0" fillId="39" borderId="20" xfId="63" applyFont="1" applyFill="1" applyBorder="1" applyAlignment="1" applyProtection="1">
      <alignment horizontal="right" vertical="center"/>
      <protection/>
    </xf>
    <xf numFmtId="0" fontId="0" fillId="34" borderId="20" xfId="0" applyFont="1" applyFill="1" applyBorder="1" applyAlignment="1">
      <alignment horizontal="left" vertical="center"/>
    </xf>
    <xf numFmtId="0" fontId="0" fillId="39" borderId="20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vertical="center"/>
    </xf>
    <xf numFmtId="172" fontId="0" fillId="0" borderId="30" xfId="63" applyNumberFormat="1" applyFont="1" applyFill="1" applyBorder="1" applyAlignment="1" applyProtection="1">
      <alignment horizontal="center" vertical="center"/>
      <protection/>
    </xf>
    <xf numFmtId="172" fontId="0" fillId="35" borderId="30" xfId="63" applyNumberFormat="1" applyFont="1" applyFill="1" applyBorder="1" applyAlignment="1" applyProtection="1">
      <alignment horizontal="center" vertical="center"/>
      <protection/>
    </xf>
    <xf numFmtId="173" fontId="0" fillId="0" borderId="0" xfId="0" applyNumberFormat="1" applyFont="1" applyBorder="1" applyAlignment="1">
      <alignment horizontal="center" vertical="center"/>
    </xf>
    <xf numFmtId="170" fontId="0" fillId="39" borderId="20" xfId="63" applyNumberFormat="1" applyFont="1" applyFill="1" applyBorder="1" applyAlignment="1" applyProtection="1">
      <alignment horizontal="center" vertical="center"/>
      <protection/>
    </xf>
    <xf numFmtId="174" fontId="0" fillId="0" borderId="20" xfId="63" applyNumberFormat="1" applyFont="1" applyFill="1" applyBorder="1" applyAlignment="1" applyProtection="1">
      <alignment vertical="center"/>
      <protection/>
    </xf>
    <xf numFmtId="174" fontId="0" fillId="34" borderId="20" xfId="63" applyNumberFormat="1" applyFont="1" applyFill="1" applyBorder="1" applyAlignment="1" applyProtection="1">
      <alignment vertical="center"/>
      <protection/>
    </xf>
    <xf numFmtId="174" fontId="0" fillId="39" borderId="20" xfId="63" applyNumberFormat="1" applyFont="1" applyFill="1" applyBorder="1" applyAlignment="1" applyProtection="1">
      <alignment vertical="center"/>
      <protection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36" borderId="31" xfId="0" applyFont="1" applyFill="1" applyBorder="1" applyAlignment="1">
      <alignment horizontal="right" vertical="center" wrapText="1"/>
    </xf>
    <xf numFmtId="0" fontId="12" fillId="36" borderId="28" xfId="0" applyFont="1" applyFill="1" applyBorder="1" applyAlignment="1">
      <alignment horizontal="right" vertical="center" wrapText="1"/>
    </xf>
    <xf numFmtId="0" fontId="12" fillId="36" borderId="25" xfId="0" applyFont="1" applyFill="1" applyBorder="1" applyAlignment="1">
      <alignment horizontal="right" vertical="center" wrapText="1"/>
    </xf>
    <xf numFmtId="0" fontId="4" fillId="33" borderId="31" xfId="0" applyFont="1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72" fillId="0" borderId="16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0" fontId="72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1" fillId="34" borderId="26" xfId="0" applyFont="1" applyFill="1" applyBorder="1" applyAlignment="1">
      <alignment horizontal="left" vertical="center" wrapText="1"/>
    </xf>
    <xf numFmtId="0" fontId="11" fillId="34" borderId="28" xfId="0" applyFont="1" applyFill="1" applyBorder="1" applyAlignment="1">
      <alignment horizontal="left" vertical="center" wrapText="1"/>
    </xf>
    <xf numFmtId="0" fontId="11" fillId="34" borderId="32" xfId="0" applyFont="1" applyFill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9" fontId="12" fillId="34" borderId="28" xfId="0" applyNumberFormat="1" applyFont="1" applyFill="1" applyBorder="1" applyAlignment="1">
      <alignment horizontal="left" vertical="center" wrapText="1"/>
    </xf>
    <xf numFmtId="9" fontId="12" fillId="34" borderId="32" xfId="0" applyNumberFormat="1" applyFont="1" applyFill="1" applyBorder="1" applyAlignment="1">
      <alignment horizontal="left" vertical="center" wrapText="1"/>
    </xf>
    <xf numFmtId="0" fontId="11" fillId="34" borderId="31" xfId="0" applyFont="1" applyFill="1" applyBorder="1" applyAlignment="1">
      <alignment horizontal="left" vertical="center" wrapText="1"/>
    </xf>
    <xf numFmtId="0" fontId="11" fillId="34" borderId="25" xfId="0" applyFont="1" applyFill="1" applyBorder="1" applyAlignment="1">
      <alignment horizontal="left" vertical="center" wrapText="1"/>
    </xf>
    <xf numFmtId="49" fontId="13" fillId="0" borderId="0" xfId="0" applyNumberFormat="1" applyFont="1" applyBorder="1" applyAlignment="1">
      <alignment horizontal="center" vertical="center"/>
    </xf>
    <xf numFmtId="0" fontId="73" fillId="0" borderId="31" xfId="0" applyFont="1" applyFill="1" applyBorder="1" applyAlignment="1">
      <alignment horizontal="left" vertical="center" wrapText="1"/>
    </xf>
    <xf numFmtId="0" fontId="73" fillId="0" borderId="28" xfId="0" applyFont="1" applyFill="1" applyBorder="1" applyAlignment="1">
      <alignment horizontal="left" vertical="center" wrapText="1"/>
    </xf>
    <xf numFmtId="0" fontId="73" fillId="0" borderId="25" xfId="0" applyFont="1" applyFill="1" applyBorder="1" applyAlignment="1">
      <alignment horizontal="left" vertical="center" wrapText="1"/>
    </xf>
    <xf numFmtId="49" fontId="14" fillId="0" borderId="0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173" fontId="0" fillId="39" borderId="31" xfId="0" applyNumberFormat="1" applyFont="1" applyFill="1" applyBorder="1" applyAlignment="1">
      <alignment horizontal="center" vertical="center"/>
    </xf>
    <xf numFmtId="173" fontId="0" fillId="39" borderId="25" xfId="0" applyNumberFormat="1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  <xf numFmtId="174" fontId="0" fillId="34" borderId="20" xfId="63" applyNumberFormat="1" applyFont="1" applyFill="1" applyBorder="1" applyAlignment="1" applyProtection="1">
      <alignment horizontal="center" vertical="center"/>
      <protection/>
    </xf>
    <xf numFmtId="9" fontId="0" fillId="0" borderId="20" xfId="63" applyNumberFormat="1" applyFont="1" applyFill="1" applyBorder="1" applyAlignment="1" applyProtection="1">
      <alignment vertical="center"/>
      <protection/>
    </xf>
    <xf numFmtId="9" fontId="0" fillId="0" borderId="30" xfId="63" applyNumberFormat="1" applyFont="1" applyFill="1" applyBorder="1" applyAlignment="1" applyProtection="1">
      <alignment vertical="center"/>
      <protection/>
    </xf>
    <xf numFmtId="10" fontId="0" fillId="34" borderId="20" xfId="0" applyNumberFormat="1" applyFont="1" applyFill="1" applyBorder="1" applyAlignment="1">
      <alignment horizontal="center" vertical="center"/>
    </xf>
    <xf numFmtId="10" fontId="0" fillId="34" borderId="30" xfId="0" applyNumberFormat="1" applyFont="1" applyFill="1" applyBorder="1" applyAlignment="1">
      <alignment horizontal="center" vertical="center"/>
    </xf>
    <xf numFmtId="10" fontId="0" fillId="0" borderId="20" xfId="63" applyNumberFormat="1" applyFont="1" applyFill="1" applyBorder="1" applyAlignment="1" applyProtection="1">
      <alignment horizontal="center" vertical="center"/>
      <protection/>
    </xf>
    <xf numFmtId="10" fontId="0" fillId="0" borderId="30" xfId="63" applyNumberFormat="1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37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38" xfId="0" applyNumberFormat="1" applyFont="1" applyBorder="1" applyAlignment="1">
      <alignment horizontal="center" vertical="center" wrapText="1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30" xfId="0" applyNumberFormat="1" applyFont="1" applyBorder="1" applyAlignment="1">
      <alignment horizontal="center" vertical="center" wrapText="1"/>
    </xf>
    <xf numFmtId="174" fontId="0" fillId="34" borderId="20" xfId="0" applyNumberFormat="1" applyFont="1" applyFill="1" applyBorder="1" applyAlignment="1">
      <alignment horizontal="center" vertical="center"/>
    </xf>
    <xf numFmtId="174" fontId="0" fillId="39" borderId="20" xfId="63" applyNumberFormat="1" applyFont="1" applyFill="1" applyBorder="1" applyAlignment="1" applyProtection="1">
      <alignment horizontal="center" vertical="center"/>
      <protection/>
    </xf>
    <xf numFmtId="9" fontId="0" fillId="39" borderId="20" xfId="63" applyNumberFormat="1" applyFont="1" applyFill="1" applyBorder="1" applyAlignment="1" applyProtection="1">
      <alignment horizontal="center" vertical="center"/>
      <protection/>
    </xf>
    <xf numFmtId="9" fontId="0" fillId="0" borderId="20" xfId="63" applyNumberFormat="1" applyFont="1" applyFill="1" applyBorder="1" applyAlignment="1" applyProtection="1">
      <alignment horizontal="center" vertical="center"/>
      <protection/>
    </xf>
    <xf numFmtId="173" fontId="0" fillId="39" borderId="20" xfId="0" applyNumberFormat="1" applyFont="1" applyFill="1" applyBorder="1" applyAlignment="1">
      <alignment horizontal="left" vertical="center" wrapText="1"/>
    </xf>
    <xf numFmtId="49" fontId="13" fillId="0" borderId="20" xfId="0" applyNumberFormat="1" applyFont="1" applyBorder="1" applyAlignment="1">
      <alignment horizontal="center" vertical="center" wrapText="1"/>
    </xf>
    <xf numFmtId="49" fontId="13" fillId="0" borderId="30" xfId="0" applyNumberFormat="1" applyFont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9" fontId="0" fillId="39" borderId="20" xfId="63" applyNumberFormat="1" applyFont="1" applyFill="1" applyBorder="1" applyAlignment="1" applyProtection="1">
      <alignment vertical="center"/>
      <protection/>
    </xf>
    <xf numFmtId="173" fontId="0" fillId="39" borderId="29" xfId="0" applyNumberFormat="1" applyFont="1" applyFill="1" applyBorder="1" applyAlignment="1">
      <alignment horizontal="center" vertical="center"/>
    </xf>
    <xf numFmtId="174" fontId="0" fillId="0" borderId="20" xfId="63" applyNumberFormat="1" applyFont="1" applyFill="1" applyBorder="1" applyAlignment="1" applyProtection="1">
      <alignment horizontal="center" vertical="center"/>
      <protection/>
    </xf>
    <xf numFmtId="10" fontId="0" fillId="39" borderId="20" xfId="63" applyNumberFormat="1" applyFont="1" applyFill="1" applyBorder="1" applyAlignment="1" applyProtection="1">
      <alignment horizontal="center" vertical="center"/>
      <protection/>
    </xf>
    <xf numFmtId="170" fontId="0" fillId="39" borderId="20" xfId="63" applyNumberFormat="1" applyFont="1" applyFill="1" applyBorder="1" applyAlignment="1" applyProtection="1">
      <alignment horizontal="center" vertical="center"/>
      <protection/>
    </xf>
    <xf numFmtId="10" fontId="0" fillId="39" borderId="20" xfId="0" applyNumberFormat="1" applyFont="1" applyFill="1" applyBorder="1" applyAlignment="1">
      <alignment horizontal="left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wrapText="1"/>
    </xf>
    <xf numFmtId="10" fontId="0" fillId="40" borderId="20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center" vertical="center" wrapText="1"/>
    </xf>
    <xf numFmtId="173" fontId="0" fillId="39" borderId="29" xfId="0" applyNumberFormat="1" applyFont="1" applyFill="1" applyBorder="1" applyAlignment="1">
      <alignment horizontal="center" textRotation="255"/>
    </xf>
    <xf numFmtId="10" fontId="0" fillId="34" borderId="20" xfId="51" applyNumberFormat="1" applyFont="1" applyFill="1" applyBorder="1" applyAlignment="1" applyProtection="1">
      <alignment horizontal="center" vertical="center"/>
      <protection/>
    </xf>
    <xf numFmtId="178" fontId="7" fillId="34" borderId="20" xfId="0" applyNumberFormat="1" applyFont="1" applyFill="1" applyBorder="1" applyAlignment="1">
      <alignment horizontal="center" vertical="center"/>
    </xf>
    <xf numFmtId="178" fontId="7" fillId="34" borderId="30" xfId="0" applyNumberFormat="1" applyFont="1" applyFill="1" applyBorder="1" applyAlignment="1">
      <alignment horizontal="center" vertical="center"/>
    </xf>
    <xf numFmtId="172" fontId="0" fillId="0" borderId="29" xfId="63" applyNumberFormat="1" applyFont="1" applyFill="1" applyBorder="1" applyAlignment="1" applyProtection="1">
      <alignment horizontal="left" vertical="center"/>
      <protection/>
    </xf>
    <xf numFmtId="172" fontId="0" fillId="0" borderId="20" xfId="63" applyNumberFormat="1" applyFont="1" applyFill="1" applyBorder="1" applyAlignment="1" applyProtection="1">
      <alignment horizontal="left" vertical="center"/>
      <protection/>
    </xf>
    <xf numFmtId="172" fontId="0" fillId="0" borderId="30" xfId="63" applyNumberFormat="1" applyFont="1" applyFill="1" applyBorder="1" applyAlignment="1" applyProtection="1">
      <alignment horizontal="left" vertical="center"/>
      <protection/>
    </xf>
    <xf numFmtId="9" fontId="0" fillId="0" borderId="30" xfId="63" applyNumberFormat="1" applyFont="1" applyFill="1" applyBorder="1" applyAlignment="1" applyProtection="1">
      <alignment horizontal="center" vertical="center"/>
      <protection/>
    </xf>
    <xf numFmtId="0" fontId="0" fillId="0" borderId="2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172" fontId="0" fillId="0" borderId="20" xfId="63" applyNumberFormat="1" applyFont="1" applyFill="1" applyBorder="1" applyAlignment="1" applyProtection="1">
      <alignment horizontal="center" vertical="center"/>
      <protection/>
    </xf>
    <xf numFmtId="172" fontId="0" fillId="0" borderId="30" xfId="63" applyNumberFormat="1" applyFont="1" applyFill="1" applyBorder="1" applyAlignment="1" applyProtection="1">
      <alignment horizontal="center" vertical="center"/>
      <protection/>
    </xf>
    <xf numFmtId="10" fontId="0" fillId="39" borderId="33" xfId="0" applyNumberFormat="1" applyFont="1" applyFill="1" applyBorder="1" applyAlignment="1">
      <alignment horizontal="left" vertical="center"/>
    </xf>
    <xf numFmtId="174" fontId="0" fillId="34" borderId="30" xfId="0" applyNumberFormat="1" applyFont="1" applyFill="1" applyBorder="1" applyAlignment="1">
      <alignment horizontal="center" vertical="center"/>
    </xf>
    <xf numFmtId="174" fontId="0" fillId="0" borderId="30" xfId="63" applyNumberFormat="1" applyFont="1" applyFill="1" applyBorder="1" applyAlignment="1" applyProtection="1">
      <alignment horizontal="center" vertical="center"/>
      <protection/>
    </xf>
    <xf numFmtId="0" fontId="7" fillId="34" borderId="30" xfId="0" applyFont="1" applyFill="1" applyBorder="1" applyAlignment="1">
      <alignment horizontal="center" vertical="center" wrapText="1"/>
    </xf>
    <xf numFmtId="0" fontId="74" fillId="40" borderId="41" xfId="0" applyFont="1" applyFill="1" applyBorder="1" applyAlignment="1">
      <alignment horizontal="left" vertical="center"/>
    </xf>
    <xf numFmtId="0" fontId="74" fillId="40" borderId="42" xfId="0" applyFont="1" applyFill="1" applyBorder="1" applyAlignment="1">
      <alignment horizontal="left" vertical="center"/>
    </xf>
    <xf numFmtId="0" fontId="68" fillId="0" borderId="31" xfId="0" applyFont="1" applyBorder="1" applyAlignment="1">
      <alignment horizontal="left" vertical="center"/>
    </xf>
    <xf numFmtId="0" fontId="68" fillId="0" borderId="28" xfId="0" applyFont="1" applyBorder="1" applyAlignment="1">
      <alignment horizontal="left" vertical="center"/>
    </xf>
    <xf numFmtId="0" fontId="68" fillId="0" borderId="25" xfId="0" applyFont="1" applyBorder="1" applyAlignment="1">
      <alignment horizontal="left" vertical="center"/>
    </xf>
    <xf numFmtId="0" fontId="68" fillId="0" borderId="16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0" fontId="68" fillId="0" borderId="11" xfId="0" applyFont="1" applyBorder="1" applyAlignment="1">
      <alignment horizontal="left" vertical="center" wrapText="1"/>
    </xf>
    <xf numFmtId="0" fontId="68" fillId="0" borderId="10" xfId="0" applyFont="1" applyBorder="1" applyAlignment="1">
      <alignment horizontal="left" vertical="center" wrapText="1"/>
    </xf>
    <xf numFmtId="0" fontId="68" fillId="0" borderId="21" xfId="0" applyFont="1" applyBorder="1" applyAlignment="1">
      <alignment horizontal="left" vertical="center" wrapText="1"/>
    </xf>
    <xf numFmtId="0" fontId="68" fillId="0" borderId="12" xfId="0" applyFont="1" applyBorder="1" applyAlignment="1">
      <alignment horizontal="left" vertical="center" wrapText="1"/>
    </xf>
    <xf numFmtId="0" fontId="68" fillId="0" borderId="19" xfId="0" applyFont="1" applyBorder="1" applyAlignment="1">
      <alignment horizontal="left" vertical="center" wrapText="1"/>
    </xf>
    <xf numFmtId="0" fontId="67" fillId="40" borderId="43" xfId="0" applyFont="1" applyFill="1" applyBorder="1" applyAlignment="1">
      <alignment horizontal="center" vertical="center" wrapText="1"/>
    </xf>
    <xf numFmtId="0" fontId="67" fillId="40" borderId="44" xfId="0" applyFont="1" applyFill="1" applyBorder="1" applyAlignment="1">
      <alignment horizontal="center" vertical="center" wrapText="1"/>
    </xf>
    <xf numFmtId="0" fontId="67" fillId="40" borderId="45" xfId="0" applyFont="1" applyFill="1" applyBorder="1" applyAlignment="1">
      <alignment horizontal="center" vertical="center" wrapText="1"/>
    </xf>
    <xf numFmtId="0" fontId="67" fillId="40" borderId="46" xfId="0" applyFont="1" applyFill="1" applyBorder="1" applyAlignment="1">
      <alignment horizontal="center" vertical="center" wrapText="1"/>
    </xf>
    <xf numFmtId="0" fontId="67" fillId="40" borderId="47" xfId="0" applyFont="1" applyFill="1" applyBorder="1" applyAlignment="1">
      <alignment horizontal="center" vertical="center" wrapText="1"/>
    </xf>
    <xf numFmtId="0" fontId="67" fillId="40" borderId="48" xfId="0" applyFont="1" applyFill="1" applyBorder="1" applyAlignment="1">
      <alignment horizontal="center" vertical="center" wrapText="1"/>
    </xf>
    <xf numFmtId="0" fontId="68" fillId="0" borderId="49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8" fillId="0" borderId="16" xfId="0" applyFont="1" applyBorder="1" applyAlignment="1">
      <alignment horizontal="center" vertical="center" wrapText="1"/>
    </xf>
    <xf numFmtId="0" fontId="68" fillId="0" borderId="0" xfId="0" applyFont="1" applyBorder="1" applyAlignment="1">
      <alignment horizontal="center" vertical="center" wrapText="1"/>
    </xf>
    <xf numFmtId="0" fontId="68" fillId="0" borderId="18" xfId="0" applyFont="1" applyBorder="1" applyAlignment="1">
      <alignment horizontal="center" vertical="center" wrapText="1"/>
    </xf>
    <xf numFmtId="0" fontId="68" fillId="0" borderId="2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9" xfId="0" applyFont="1" applyBorder="1" applyAlignment="1">
      <alignment horizontal="center" vertical="center" wrapText="1"/>
    </xf>
    <xf numFmtId="0" fontId="68" fillId="0" borderId="31" xfId="0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68" fillId="0" borderId="49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ta" xfId="50"/>
    <cellStyle name="Percent" xfId="51"/>
    <cellStyle name="Ruim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781050</xdr:colOff>
      <xdr:row>0</xdr:row>
      <xdr:rowOff>152400</xdr:rowOff>
    </xdr:from>
    <xdr:to>
      <xdr:col>3</xdr:col>
      <xdr:colOff>209550</xdr:colOff>
      <xdr:row>6</xdr:row>
      <xdr:rowOff>142875</xdr:rowOff>
    </xdr:to>
    <xdr:pic>
      <xdr:nvPicPr>
        <xdr:cNvPr id="1" name="Picture 1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152400"/>
          <a:ext cx="13049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19050</xdr:rowOff>
    </xdr:from>
    <xdr:to>
      <xdr:col>1</xdr:col>
      <xdr:colOff>1152525</xdr:colOff>
      <xdr:row>6</xdr:row>
      <xdr:rowOff>133350</xdr:rowOff>
    </xdr:to>
    <xdr:pic>
      <xdr:nvPicPr>
        <xdr:cNvPr id="1" name="Picture 47" descr="Brasã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7700" y="209550"/>
          <a:ext cx="9239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view="pageBreakPreview" zoomScaleSheetLayoutView="100" workbookViewId="0" topLeftCell="A1">
      <selection activeCell="J15" sqref="J15"/>
    </sheetView>
  </sheetViews>
  <sheetFormatPr defaultColWidth="9.140625" defaultRowHeight="12.75"/>
  <cols>
    <col min="1" max="1" width="6.28125" style="1" bestFit="1" customWidth="1"/>
    <col min="2" max="2" width="13.421875" style="1" bestFit="1" customWidth="1"/>
    <col min="3" max="3" width="14.7109375" style="1" bestFit="1" customWidth="1"/>
    <col min="4" max="4" width="64.8515625" style="9" customWidth="1"/>
    <col min="5" max="5" width="6.7109375" style="1" customWidth="1"/>
    <col min="6" max="6" width="9.140625" style="16" bestFit="1" customWidth="1"/>
    <col min="7" max="7" width="13.7109375" style="1" bestFit="1" customWidth="1"/>
    <col min="8" max="9" width="13.7109375" style="7" bestFit="1" customWidth="1"/>
    <col min="10" max="10" width="12.7109375" style="7" customWidth="1"/>
    <col min="11" max="11" width="9.00390625" style="2" bestFit="1" customWidth="1"/>
    <col min="12" max="12" width="2.7109375" style="3" customWidth="1"/>
    <col min="13" max="13" width="5.00390625" style="20" customWidth="1"/>
    <col min="14" max="20" width="10.7109375" style="20" customWidth="1"/>
    <col min="21" max="16384" width="9.140625" style="20" customWidth="1"/>
  </cols>
  <sheetData>
    <row r="1" spans="1:11" ht="12.75">
      <c r="A1" s="130"/>
      <c r="B1" s="131"/>
      <c r="C1" s="131"/>
      <c r="D1" s="132"/>
      <c r="E1" s="131"/>
      <c r="F1" s="133"/>
      <c r="G1" s="131"/>
      <c r="H1" s="134"/>
      <c r="I1" s="134"/>
      <c r="J1" s="134"/>
      <c r="K1" s="135"/>
    </row>
    <row r="2" spans="1:11" ht="18">
      <c r="A2" s="136"/>
      <c r="B2" s="235" t="s">
        <v>20</v>
      </c>
      <c r="C2" s="235"/>
      <c r="D2" s="235"/>
      <c r="E2" s="235"/>
      <c r="F2" s="235"/>
      <c r="G2" s="235"/>
      <c r="H2" s="235"/>
      <c r="I2" s="235"/>
      <c r="J2" s="137"/>
      <c r="K2" s="138"/>
    </row>
    <row r="3" spans="1:11" ht="18">
      <c r="A3" s="136"/>
      <c r="B3" s="235" t="s">
        <v>25</v>
      </c>
      <c r="C3" s="235"/>
      <c r="D3" s="235"/>
      <c r="E3" s="235"/>
      <c r="F3" s="235"/>
      <c r="G3" s="235"/>
      <c r="H3" s="235"/>
      <c r="I3" s="235"/>
      <c r="J3" s="137"/>
      <c r="K3" s="138"/>
    </row>
    <row r="4" spans="1:11" ht="15">
      <c r="A4" s="136"/>
      <c r="B4" s="231" t="s">
        <v>21</v>
      </c>
      <c r="C4" s="231"/>
      <c r="D4" s="231"/>
      <c r="E4" s="231"/>
      <c r="F4" s="231"/>
      <c r="G4" s="231"/>
      <c r="H4" s="231"/>
      <c r="I4" s="231"/>
      <c r="J4" s="137"/>
      <c r="K4" s="138"/>
    </row>
    <row r="5" spans="1:11" ht="15">
      <c r="A5" s="136"/>
      <c r="B5" s="231" t="s">
        <v>22</v>
      </c>
      <c r="C5" s="231"/>
      <c r="D5" s="231"/>
      <c r="E5" s="231"/>
      <c r="F5" s="231"/>
      <c r="G5" s="231"/>
      <c r="H5" s="231"/>
      <c r="I5" s="231"/>
      <c r="J5" s="137"/>
      <c r="K5" s="138"/>
    </row>
    <row r="6" spans="1:11" ht="15">
      <c r="A6" s="136"/>
      <c r="B6" s="231" t="s">
        <v>23</v>
      </c>
      <c r="C6" s="231"/>
      <c r="D6" s="231"/>
      <c r="E6" s="231"/>
      <c r="F6" s="231"/>
      <c r="G6" s="231"/>
      <c r="H6" s="231"/>
      <c r="I6" s="231"/>
      <c r="J6" s="137"/>
      <c r="K6" s="138"/>
    </row>
    <row r="7" spans="1:12" ht="15">
      <c r="A7" s="136"/>
      <c r="B7" s="231" t="s">
        <v>24</v>
      </c>
      <c r="C7" s="231"/>
      <c r="D7" s="231"/>
      <c r="E7" s="231"/>
      <c r="F7" s="231"/>
      <c r="G7" s="231"/>
      <c r="H7" s="231"/>
      <c r="I7" s="231"/>
      <c r="J7" s="137"/>
      <c r="K7" s="139">
        <v>1.2</v>
      </c>
      <c r="L7" s="8"/>
    </row>
    <row r="8" spans="1:11" ht="12.75">
      <c r="A8" s="136"/>
      <c r="B8" s="140"/>
      <c r="C8" s="140"/>
      <c r="D8" s="141"/>
      <c r="E8" s="140"/>
      <c r="F8" s="142"/>
      <c r="G8" s="140"/>
      <c r="H8" s="143"/>
      <c r="I8" s="143"/>
      <c r="J8" s="143"/>
      <c r="K8" s="138"/>
    </row>
    <row r="9" spans="1:12" ht="13.5">
      <c r="A9" s="229" t="s">
        <v>63</v>
      </c>
      <c r="B9" s="222"/>
      <c r="C9" s="222"/>
      <c r="D9" s="230"/>
      <c r="E9" s="221" t="s">
        <v>135</v>
      </c>
      <c r="F9" s="222"/>
      <c r="G9" s="222"/>
      <c r="H9" s="222"/>
      <c r="I9" s="222"/>
      <c r="J9" s="222"/>
      <c r="K9" s="223"/>
      <c r="L9" s="4"/>
    </row>
    <row r="10" spans="1:12" ht="13.5">
      <c r="A10" s="229" t="s">
        <v>64</v>
      </c>
      <c r="B10" s="222"/>
      <c r="C10" s="222"/>
      <c r="D10" s="230"/>
      <c r="E10" s="221" t="s">
        <v>33</v>
      </c>
      <c r="F10" s="222"/>
      <c r="G10" s="222"/>
      <c r="H10" s="222"/>
      <c r="I10" s="222"/>
      <c r="J10" s="222"/>
      <c r="K10" s="223"/>
      <c r="L10" s="4"/>
    </row>
    <row r="11" spans="1:12" ht="13.5">
      <c r="A11" s="229" t="s">
        <v>138</v>
      </c>
      <c r="B11" s="222"/>
      <c r="C11" s="222"/>
      <c r="D11" s="230"/>
      <c r="E11" s="221" t="s">
        <v>60</v>
      </c>
      <c r="F11" s="222"/>
      <c r="G11" s="222"/>
      <c r="H11" s="99"/>
      <c r="I11" s="100" t="s">
        <v>1</v>
      </c>
      <c r="J11" s="227">
        <v>0.2</v>
      </c>
      <c r="K11" s="228"/>
      <c r="L11" s="5"/>
    </row>
    <row r="12" spans="1:12" ht="41.25">
      <c r="A12" s="144" t="s">
        <v>12</v>
      </c>
      <c r="B12" s="101" t="s">
        <v>26</v>
      </c>
      <c r="C12" s="101" t="s">
        <v>28</v>
      </c>
      <c r="D12" s="102" t="s">
        <v>13</v>
      </c>
      <c r="E12" s="101" t="s">
        <v>14</v>
      </c>
      <c r="F12" s="103" t="s">
        <v>15</v>
      </c>
      <c r="G12" s="101" t="s">
        <v>29</v>
      </c>
      <c r="H12" s="104" t="s">
        <v>30</v>
      </c>
      <c r="I12" s="104" t="s">
        <v>31</v>
      </c>
      <c r="J12" s="104" t="s">
        <v>35</v>
      </c>
      <c r="K12" s="145" t="s">
        <v>16</v>
      </c>
      <c r="L12" s="129"/>
    </row>
    <row r="13" spans="1:12" ht="13.5">
      <c r="A13" s="146">
        <v>1</v>
      </c>
      <c r="B13" s="105"/>
      <c r="C13" s="105"/>
      <c r="D13" s="106" t="s">
        <v>17</v>
      </c>
      <c r="E13" s="105"/>
      <c r="F13" s="107"/>
      <c r="G13" s="108"/>
      <c r="H13" s="108"/>
      <c r="I13" s="108"/>
      <c r="J13" s="108"/>
      <c r="K13" s="147"/>
      <c r="L13" s="5"/>
    </row>
    <row r="14" spans="1:12" ht="13.5">
      <c r="A14" s="148" t="s">
        <v>27</v>
      </c>
      <c r="B14" s="110" t="s">
        <v>18</v>
      </c>
      <c r="C14" s="109" t="s">
        <v>54</v>
      </c>
      <c r="D14" s="159" t="s">
        <v>55</v>
      </c>
      <c r="E14" s="109" t="s">
        <v>0</v>
      </c>
      <c r="F14" s="111">
        <f>2*1.5</f>
        <v>3</v>
      </c>
      <c r="G14" s="112">
        <v>314.03</v>
      </c>
      <c r="H14" s="112">
        <v>59.04</v>
      </c>
      <c r="I14" s="112">
        <f>G14+H14</f>
        <v>373.07</v>
      </c>
      <c r="J14" s="112">
        <f>F14*I14*$K$7</f>
        <v>1343.05</v>
      </c>
      <c r="K14" s="149"/>
      <c r="L14" s="5"/>
    </row>
    <row r="15" spans="1:12" ht="12.75" customHeight="1">
      <c r="A15" s="209" t="s">
        <v>19</v>
      </c>
      <c r="B15" s="210"/>
      <c r="C15" s="210"/>
      <c r="D15" s="210"/>
      <c r="E15" s="210"/>
      <c r="F15" s="210"/>
      <c r="G15" s="210"/>
      <c r="H15" s="210"/>
      <c r="I15" s="211"/>
      <c r="J15" s="108">
        <f>SUM(J14)</f>
        <v>1343.05</v>
      </c>
      <c r="K15" s="147">
        <f>J15/$J$43</f>
        <v>0.004</v>
      </c>
      <c r="L15" s="5"/>
    </row>
    <row r="16" spans="1:12" ht="4.5" customHeight="1">
      <c r="A16" s="212"/>
      <c r="B16" s="213"/>
      <c r="C16" s="213"/>
      <c r="D16" s="213"/>
      <c r="E16" s="213"/>
      <c r="F16" s="213"/>
      <c r="G16" s="213"/>
      <c r="H16" s="213"/>
      <c r="I16" s="213"/>
      <c r="J16" s="213"/>
      <c r="K16" s="214"/>
      <c r="L16" s="5"/>
    </row>
    <row r="17" spans="1:12" ht="13.5">
      <c r="A17" s="146">
        <v>2</v>
      </c>
      <c r="B17" s="105"/>
      <c r="C17" s="105"/>
      <c r="D17" s="106" t="s">
        <v>126</v>
      </c>
      <c r="E17" s="105"/>
      <c r="F17" s="107"/>
      <c r="G17" s="108"/>
      <c r="H17" s="108"/>
      <c r="I17" s="108"/>
      <c r="J17" s="108"/>
      <c r="K17" s="147"/>
      <c r="L17" s="5"/>
    </row>
    <row r="18" spans="1:12" ht="27">
      <c r="A18" s="150" t="s">
        <v>37</v>
      </c>
      <c r="B18" s="109" t="s">
        <v>115</v>
      </c>
      <c r="C18" s="115">
        <v>94990</v>
      </c>
      <c r="D18" s="158" t="s">
        <v>120</v>
      </c>
      <c r="E18" s="109" t="s">
        <v>59</v>
      </c>
      <c r="F18" s="113">
        <v>54.35</v>
      </c>
      <c r="G18" s="114">
        <v>522.35</v>
      </c>
      <c r="H18" s="114" t="s">
        <v>44</v>
      </c>
      <c r="I18" s="112">
        <f>G18</f>
        <v>522.35</v>
      </c>
      <c r="J18" s="112">
        <f>F18*I18*$K$7</f>
        <v>34067.67</v>
      </c>
      <c r="K18" s="151"/>
      <c r="L18" s="5"/>
    </row>
    <row r="19" spans="1:12" ht="41.25">
      <c r="A19" s="150" t="s">
        <v>43</v>
      </c>
      <c r="B19" s="109" t="s">
        <v>115</v>
      </c>
      <c r="C19" s="110">
        <v>83659</v>
      </c>
      <c r="D19" s="157" t="s">
        <v>122</v>
      </c>
      <c r="E19" s="109" t="s">
        <v>123</v>
      </c>
      <c r="F19" s="113">
        <v>3</v>
      </c>
      <c r="G19" s="114">
        <v>764.08</v>
      </c>
      <c r="H19" s="114" t="s">
        <v>44</v>
      </c>
      <c r="I19" s="112">
        <f>G19</f>
        <v>764.08</v>
      </c>
      <c r="J19" s="112">
        <f>F19*I19*$K$7</f>
        <v>2750.69</v>
      </c>
      <c r="K19" s="151"/>
      <c r="L19" s="5"/>
    </row>
    <row r="20" spans="1:12" ht="41.25">
      <c r="A20" s="150" t="s">
        <v>121</v>
      </c>
      <c r="B20" s="109" t="s">
        <v>115</v>
      </c>
      <c r="C20" s="110">
        <v>92221</v>
      </c>
      <c r="D20" s="157" t="s">
        <v>137</v>
      </c>
      <c r="E20" s="109" t="s">
        <v>52</v>
      </c>
      <c r="F20" s="113">
        <v>55</v>
      </c>
      <c r="G20" s="114">
        <v>162.32</v>
      </c>
      <c r="H20" s="114" t="s">
        <v>44</v>
      </c>
      <c r="I20" s="112">
        <f>G20</f>
        <v>162.32</v>
      </c>
      <c r="J20" s="112">
        <f>F20*I20*$K$7</f>
        <v>10713.12</v>
      </c>
      <c r="K20" s="151"/>
      <c r="L20" s="5"/>
    </row>
    <row r="21" spans="1:12" ht="12.75" customHeight="1">
      <c r="A21" s="209" t="s">
        <v>41</v>
      </c>
      <c r="B21" s="210"/>
      <c r="C21" s="210"/>
      <c r="D21" s="210"/>
      <c r="E21" s="210"/>
      <c r="F21" s="210"/>
      <c r="G21" s="210"/>
      <c r="H21" s="210"/>
      <c r="I21" s="211"/>
      <c r="J21" s="108">
        <f>SUM(J18:J20)</f>
        <v>47531.48</v>
      </c>
      <c r="K21" s="147">
        <f>J21/$J$43</f>
        <v>0.152</v>
      </c>
      <c r="L21" s="5"/>
    </row>
    <row r="22" spans="1:12" ht="4.5" customHeight="1">
      <c r="A22" s="212"/>
      <c r="B22" s="213"/>
      <c r="C22" s="213"/>
      <c r="D22" s="213"/>
      <c r="E22" s="213"/>
      <c r="F22" s="213"/>
      <c r="G22" s="213"/>
      <c r="H22" s="213"/>
      <c r="I22" s="213"/>
      <c r="J22" s="213"/>
      <c r="K22" s="214"/>
      <c r="L22" s="5"/>
    </row>
    <row r="23" spans="1:12" ht="13.5">
      <c r="A23" s="146">
        <v>3</v>
      </c>
      <c r="B23" s="116"/>
      <c r="C23" s="117"/>
      <c r="D23" s="118" t="s">
        <v>62</v>
      </c>
      <c r="E23" s="117"/>
      <c r="F23" s="119"/>
      <c r="G23" s="117"/>
      <c r="H23" s="117"/>
      <c r="I23" s="117"/>
      <c r="J23" s="108"/>
      <c r="K23" s="147"/>
      <c r="L23" s="5"/>
    </row>
    <row r="24" spans="1:12" ht="13.5">
      <c r="A24" s="150" t="s">
        <v>42</v>
      </c>
      <c r="B24" s="110" t="s">
        <v>115</v>
      </c>
      <c r="C24" s="110">
        <v>72961</v>
      </c>
      <c r="D24" s="159" t="s">
        <v>139</v>
      </c>
      <c r="E24" s="109" t="s">
        <v>0</v>
      </c>
      <c r="F24" s="113">
        <v>5000</v>
      </c>
      <c r="G24" s="114">
        <v>1.34</v>
      </c>
      <c r="H24" s="114" t="s">
        <v>44</v>
      </c>
      <c r="I24" s="112">
        <f aca="true" t="shared" si="0" ref="I24:I29">G24</f>
        <v>1.34</v>
      </c>
      <c r="J24" s="112">
        <f aca="true" t="shared" si="1" ref="J24:J29">F24*I24*$K$7</f>
        <v>8040</v>
      </c>
      <c r="K24" s="151"/>
      <c r="L24" s="5"/>
    </row>
    <row r="25" spans="1:12" ht="27">
      <c r="A25" s="150" t="s">
        <v>38</v>
      </c>
      <c r="B25" s="110" t="s">
        <v>115</v>
      </c>
      <c r="C25" s="110">
        <v>96387</v>
      </c>
      <c r="D25" s="159" t="s">
        <v>119</v>
      </c>
      <c r="E25" s="109" t="s">
        <v>59</v>
      </c>
      <c r="F25" s="113">
        <v>750</v>
      </c>
      <c r="G25" s="114">
        <v>7.3</v>
      </c>
      <c r="H25" s="114" t="s">
        <v>44</v>
      </c>
      <c r="I25" s="112">
        <f t="shared" si="0"/>
        <v>7.3</v>
      </c>
      <c r="J25" s="112">
        <f t="shared" si="1"/>
        <v>6570</v>
      </c>
      <c r="K25" s="151"/>
      <c r="L25" s="5"/>
    </row>
    <row r="26" spans="1:12" ht="13.5">
      <c r="A26" s="150" t="s">
        <v>56</v>
      </c>
      <c r="B26" s="161" t="s">
        <v>18</v>
      </c>
      <c r="C26" s="161" t="s">
        <v>141</v>
      </c>
      <c r="D26" s="162" t="s">
        <v>140</v>
      </c>
      <c r="E26" s="161" t="s">
        <v>0</v>
      </c>
      <c r="F26" s="163">
        <v>5342.61</v>
      </c>
      <c r="G26" s="164">
        <v>4.98</v>
      </c>
      <c r="H26" s="164" t="s">
        <v>44</v>
      </c>
      <c r="I26" s="165">
        <f t="shared" si="0"/>
        <v>4.98</v>
      </c>
      <c r="J26" s="166">
        <f t="shared" si="1"/>
        <v>31927.44</v>
      </c>
      <c r="K26" s="151"/>
      <c r="L26" s="5"/>
    </row>
    <row r="27" spans="1:12" ht="27">
      <c r="A27" s="150" t="s">
        <v>131</v>
      </c>
      <c r="B27" s="110" t="s">
        <v>115</v>
      </c>
      <c r="C27" s="110">
        <v>96402</v>
      </c>
      <c r="D27" s="159" t="s">
        <v>116</v>
      </c>
      <c r="E27" s="109" t="s">
        <v>0</v>
      </c>
      <c r="F27" s="163">
        <v>5342.61</v>
      </c>
      <c r="G27" s="114">
        <v>1.43</v>
      </c>
      <c r="H27" s="114" t="s">
        <v>44</v>
      </c>
      <c r="I27" s="112">
        <f t="shared" si="0"/>
        <v>1.43</v>
      </c>
      <c r="J27" s="112">
        <f t="shared" si="1"/>
        <v>9167.92</v>
      </c>
      <c r="K27" s="151"/>
      <c r="L27" s="5"/>
    </row>
    <row r="28" spans="1:12" ht="41.25">
      <c r="A28" s="150" t="s">
        <v>136</v>
      </c>
      <c r="B28" s="110" t="s">
        <v>115</v>
      </c>
      <c r="C28" s="110">
        <v>95990</v>
      </c>
      <c r="D28" s="159" t="s">
        <v>117</v>
      </c>
      <c r="E28" s="109" t="s">
        <v>59</v>
      </c>
      <c r="F28" s="113">
        <v>160.28</v>
      </c>
      <c r="G28" s="114">
        <v>984.36</v>
      </c>
      <c r="H28" s="114" t="s">
        <v>44</v>
      </c>
      <c r="I28" s="112">
        <f t="shared" si="0"/>
        <v>984.36</v>
      </c>
      <c r="J28" s="112">
        <f t="shared" si="1"/>
        <v>189327.86</v>
      </c>
      <c r="K28" s="151"/>
      <c r="L28" s="5"/>
    </row>
    <row r="29" spans="1:12" ht="27">
      <c r="A29" s="150" t="s">
        <v>142</v>
      </c>
      <c r="B29" s="110" t="s">
        <v>115</v>
      </c>
      <c r="C29" s="110">
        <v>95303</v>
      </c>
      <c r="D29" s="159" t="s">
        <v>133</v>
      </c>
      <c r="E29" s="109" t="s">
        <v>132</v>
      </c>
      <c r="F29" s="113">
        <v>10418.2</v>
      </c>
      <c r="G29" s="114">
        <v>1.01</v>
      </c>
      <c r="H29" s="114" t="s">
        <v>44</v>
      </c>
      <c r="I29" s="112">
        <f t="shared" si="0"/>
        <v>1.01</v>
      </c>
      <c r="J29" s="112">
        <f t="shared" si="1"/>
        <v>12626.86</v>
      </c>
      <c r="K29" s="151"/>
      <c r="L29" s="5"/>
    </row>
    <row r="30" spans="1:12" ht="13.5">
      <c r="A30" s="209" t="s">
        <v>51</v>
      </c>
      <c r="B30" s="210"/>
      <c r="C30" s="210"/>
      <c r="D30" s="210"/>
      <c r="E30" s="210"/>
      <c r="F30" s="210"/>
      <c r="G30" s="210"/>
      <c r="H30" s="210"/>
      <c r="I30" s="211"/>
      <c r="J30" s="124">
        <f>SUM(J24:J29)</f>
        <v>257660.08</v>
      </c>
      <c r="K30" s="147">
        <f>J30/$J$43</f>
        <v>0.824</v>
      </c>
      <c r="L30" s="5"/>
    </row>
    <row r="31" spans="1:12" ht="4.5" customHeight="1">
      <c r="A31" s="212"/>
      <c r="B31" s="213"/>
      <c r="C31" s="213"/>
      <c r="D31" s="213"/>
      <c r="E31" s="213"/>
      <c r="F31" s="213"/>
      <c r="G31" s="213"/>
      <c r="H31" s="213"/>
      <c r="I31" s="213"/>
      <c r="J31" s="213"/>
      <c r="K31" s="214"/>
      <c r="L31" s="20"/>
    </row>
    <row r="32" spans="1:12" ht="12.75" customHeight="1">
      <c r="A32" s="146">
        <v>4</v>
      </c>
      <c r="B32" s="116"/>
      <c r="C32" s="117"/>
      <c r="D32" s="118" t="s">
        <v>72</v>
      </c>
      <c r="E32" s="117"/>
      <c r="F32" s="119"/>
      <c r="G32" s="117"/>
      <c r="H32" s="117"/>
      <c r="I32" s="117"/>
      <c r="J32" s="108"/>
      <c r="K32" s="147"/>
      <c r="L32" s="20"/>
    </row>
    <row r="33" spans="1:12" ht="13.5">
      <c r="A33" s="150" t="s">
        <v>57</v>
      </c>
      <c r="B33" s="109" t="s">
        <v>18</v>
      </c>
      <c r="C33" s="115" t="s">
        <v>73</v>
      </c>
      <c r="D33" s="158" t="s">
        <v>74</v>
      </c>
      <c r="E33" s="109" t="s">
        <v>0</v>
      </c>
      <c r="F33" s="113">
        <v>80</v>
      </c>
      <c r="G33" s="114">
        <v>5.68</v>
      </c>
      <c r="H33" s="114">
        <v>2.18</v>
      </c>
      <c r="I33" s="112">
        <f>H33+G33</f>
        <v>7.86</v>
      </c>
      <c r="J33" s="112">
        <f>F33*I33*$K$7</f>
        <v>754.56</v>
      </c>
      <c r="K33" s="151"/>
      <c r="L33" s="20"/>
    </row>
    <row r="34" spans="1:12" ht="12.75" customHeight="1">
      <c r="A34" s="209" t="s">
        <v>58</v>
      </c>
      <c r="B34" s="210"/>
      <c r="C34" s="210"/>
      <c r="D34" s="210"/>
      <c r="E34" s="210"/>
      <c r="F34" s="210"/>
      <c r="G34" s="210"/>
      <c r="H34" s="210"/>
      <c r="I34" s="211"/>
      <c r="J34" s="124">
        <f>SUM(J33:J33)</f>
        <v>754.56</v>
      </c>
      <c r="K34" s="147">
        <f>J34/$J$43</f>
        <v>0.002</v>
      </c>
      <c r="L34" s="20"/>
    </row>
    <row r="35" spans="1:12" ht="4.5" customHeight="1">
      <c r="A35" s="212"/>
      <c r="B35" s="213"/>
      <c r="C35" s="213"/>
      <c r="D35" s="213"/>
      <c r="E35" s="213"/>
      <c r="F35" s="213"/>
      <c r="G35" s="213"/>
      <c r="H35" s="213"/>
      <c r="I35" s="213"/>
      <c r="J35" s="213"/>
      <c r="K35" s="214"/>
      <c r="L35" s="20"/>
    </row>
    <row r="36" spans="1:12" ht="12.75" customHeight="1">
      <c r="A36" s="146">
        <v>5</v>
      </c>
      <c r="B36" s="116"/>
      <c r="C36" s="117"/>
      <c r="D36" s="118" t="s">
        <v>70</v>
      </c>
      <c r="E36" s="117"/>
      <c r="F36" s="119"/>
      <c r="G36" s="117"/>
      <c r="H36" s="117"/>
      <c r="I36" s="117"/>
      <c r="J36" s="108"/>
      <c r="K36" s="147"/>
      <c r="L36" s="20"/>
    </row>
    <row r="37" spans="1:12" ht="13.5">
      <c r="A37" s="150" t="s">
        <v>67</v>
      </c>
      <c r="B37" s="109" t="s">
        <v>18</v>
      </c>
      <c r="C37" s="120" t="s">
        <v>75</v>
      </c>
      <c r="D37" s="158" t="s">
        <v>76</v>
      </c>
      <c r="E37" s="109" t="s">
        <v>0</v>
      </c>
      <c r="F37" s="121">
        <v>80</v>
      </c>
      <c r="G37" s="122">
        <v>23.14</v>
      </c>
      <c r="H37" s="122" t="s">
        <v>44</v>
      </c>
      <c r="I37" s="123">
        <f>G37</f>
        <v>23.14</v>
      </c>
      <c r="J37" s="112">
        <f>F37*I37*$K$7</f>
        <v>2221.44</v>
      </c>
      <c r="K37" s="151"/>
      <c r="L37" s="20"/>
    </row>
    <row r="38" spans="1:12" ht="27">
      <c r="A38" s="150" t="s">
        <v>68</v>
      </c>
      <c r="B38" s="109" t="s">
        <v>18</v>
      </c>
      <c r="C38" s="120" t="s">
        <v>77</v>
      </c>
      <c r="D38" s="158" t="s">
        <v>78</v>
      </c>
      <c r="E38" s="109" t="s">
        <v>0</v>
      </c>
      <c r="F38" s="121">
        <v>1.75</v>
      </c>
      <c r="G38" s="122">
        <v>647.14</v>
      </c>
      <c r="H38" s="122">
        <v>40.06</v>
      </c>
      <c r="I38" s="123">
        <f>H38+G38</f>
        <v>687.2</v>
      </c>
      <c r="J38" s="112">
        <f>F38*I38*$K$7</f>
        <v>1443.12</v>
      </c>
      <c r="K38" s="151"/>
      <c r="L38" s="20"/>
    </row>
    <row r="39" spans="1:12" ht="13.5">
      <c r="A39" s="150" t="s">
        <v>69</v>
      </c>
      <c r="B39" s="109" t="s">
        <v>18</v>
      </c>
      <c r="C39" s="120" t="s">
        <v>79</v>
      </c>
      <c r="D39" s="158" t="s">
        <v>80</v>
      </c>
      <c r="E39" s="109" t="s">
        <v>81</v>
      </c>
      <c r="F39" s="121">
        <v>88.2</v>
      </c>
      <c r="G39" s="122">
        <v>15.64</v>
      </c>
      <c r="H39" s="122" t="s">
        <v>44</v>
      </c>
      <c r="I39" s="123">
        <f>G39</f>
        <v>15.64</v>
      </c>
      <c r="J39" s="112">
        <f>F39*I39*$K$7</f>
        <v>1655.34</v>
      </c>
      <c r="K39" s="151"/>
      <c r="L39" s="20"/>
    </row>
    <row r="40" spans="1:12" ht="13.5" customHeight="1">
      <c r="A40" s="150" t="s">
        <v>125</v>
      </c>
      <c r="B40" s="109" t="s">
        <v>18</v>
      </c>
      <c r="C40" s="120" t="s">
        <v>82</v>
      </c>
      <c r="D40" s="158" t="s">
        <v>83</v>
      </c>
      <c r="E40" s="109" t="s">
        <v>0</v>
      </c>
      <c r="F40" s="121">
        <v>1.75</v>
      </c>
      <c r="G40" s="122">
        <v>40.56</v>
      </c>
      <c r="H40" s="122" t="s">
        <v>44</v>
      </c>
      <c r="I40" s="123">
        <f>G40</f>
        <v>40.56</v>
      </c>
      <c r="J40" s="112">
        <f>F40*I40*$K$7</f>
        <v>85.18</v>
      </c>
      <c r="K40" s="151"/>
      <c r="L40" s="20"/>
    </row>
    <row r="41" spans="1:12" ht="12.75" customHeight="1">
      <c r="A41" s="209" t="s">
        <v>71</v>
      </c>
      <c r="B41" s="210"/>
      <c r="C41" s="210"/>
      <c r="D41" s="210"/>
      <c r="E41" s="210"/>
      <c r="F41" s="210"/>
      <c r="G41" s="210"/>
      <c r="H41" s="210"/>
      <c r="I41" s="211"/>
      <c r="J41" s="124">
        <f>SUM(J37:J40)</f>
        <v>5405.08</v>
      </c>
      <c r="K41" s="147">
        <f>J41/$J$43</f>
        <v>0.017</v>
      </c>
      <c r="L41" s="20"/>
    </row>
    <row r="42" spans="1:12" ht="4.5" customHeight="1">
      <c r="A42" s="152"/>
      <c r="B42" s="126"/>
      <c r="C42" s="126"/>
      <c r="D42" s="126"/>
      <c r="E42" s="126"/>
      <c r="F42" s="126"/>
      <c r="G42" s="126"/>
      <c r="H42" s="126"/>
      <c r="I42" s="126"/>
      <c r="J42" s="126"/>
      <c r="K42" s="153"/>
      <c r="L42" s="5"/>
    </row>
    <row r="43" spans="1:12" ht="15.75" customHeight="1">
      <c r="A43" s="232" t="s">
        <v>34</v>
      </c>
      <c r="B43" s="233"/>
      <c r="C43" s="233"/>
      <c r="D43" s="233"/>
      <c r="E43" s="233"/>
      <c r="F43" s="233"/>
      <c r="G43" s="233"/>
      <c r="H43" s="233"/>
      <c r="I43" s="234"/>
      <c r="J43" s="125">
        <f>SUM(J14:J42)/2</f>
        <v>312694.25</v>
      </c>
      <c r="K43" s="154">
        <f>SUM(K13:K42)</f>
        <v>1</v>
      </c>
      <c r="L43" s="5"/>
    </row>
    <row r="44" spans="1:12" ht="12.75">
      <c r="A44" s="155"/>
      <c r="B44" s="18"/>
      <c r="C44" s="18"/>
      <c r="D44" s="18"/>
      <c r="E44" s="18"/>
      <c r="F44" s="18"/>
      <c r="G44" s="18"/>
      <c r="H44" s="18"/>
      <c r="I44" s="18"/>
      <c r="J44" s="19"/>
      <c r="K44" s="156"/>
      <c r="L44" s="5"/>
    </row>
    <row r="45" spans="1:12" ht="15">
      <c r="A45" s="206" t="s">
        <v>146</v>
      </c>
      <c r="B45" s="207"/>
      <c r="C45" s="207"/>
      <c r="D45" s="207"/>
      <c r="E45" s="207"/>
      <c r="F45" s="207"/>
      <c r="G45" s="207"/>
      <c r="H45" s="207"/>
      <c r="I45" s="207"/>
      <c r="J45" s="207"/>
      <c r="K45" s="208"/>
      <c r="L45" s="5"/>
    </row>
    <row r="46" spans="1:12" ht="12.75">
      <c r="A46" s="203"/>
      <c r="B46" s="204"/>
      <c r="C46" s="204"/>
      <c r="D46" s="204"/>
      <c r="E46" s="204"/>
      <c r="F46" s="204"/>
      <c r="G46" s="204"/>
      <c r="H46" s="204"/>
      <c r="I46" s="204"/>
      <c r="J46" s="204"/>
      <c r="K46" s="205"/>
      <c r="L46" s="5"/>
    </row>
    <row r="47" spans="1:12" ht="15">
      <c r="A47" s="224" t="s">
        <v>40</v>
      </c>
      <c r="B47" s="225"/>
      <c r="C47" s="225"/>
      <c r="D47" s="225"/>
      <c r="E47" s="225"/>
      <c r="F47" s="225"/>
      <c r="G47" s="225"/>
      <c r="H47" s="225"/>
      <c r="I47" s="225"/>
      <c r="J47" s="225"/>
      <c r="K47" s="226"/>
      <c r="L47" s="5"/>
    </row>
    <row r="48" spans="1:12" ht="15">
      <c r="A48" s="215" t="s">
        <v>50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7"/>
      <c r="L48" s="5"/>
    </row>
    <row r="49" spans="1:12" ht="15">
      <c r="A49" s="215" t="s">
        <v>47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7"/>
      <c r="L49" s="5"/>
    </row>
    <row r="50" spans="1:12" ht="15">
      <c r="A50" s="215" t="s">
        <v>48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7"/>
      <c r="L50" s="5"/>
    </row>
    <row r="51" spans="1:12" ht="12.75">
      <c r="A51" s="218"/>
      <c r="B51" s="219"/>
      <c r="C51" s="219"/>
      <c r="D51" s="219"/>
      <c r="E51" s="219"/>
      <c r="F51" s="219"/>
      <c r="G51" s="219"/>
      <c r="H51" s="219"/>
      <c r="I51" s="219"/>
      <c r="J51" s="219"/>
      <c r="K51" s="220"/>
      <c r="L51" s="5"/>
    </row>
    <row r="52" spans="1:12" ht="13.5" thickBot="1">
      <c r="A52" s="200"/>
      <c r="B52" s="201"/>
      <c r="C52" s="201"/>
      <c r="D52" s="201"/>
      <c r="E52" s="201"/>
      <c r="F52" s="201"/>
      <c r="G52" s="201"/>
      <c r="H52" s="201"/>
      <c r="I52" s="201"/>
      <c r="J52" s="201"/>
      <c r="K52" s="202"/>
      <c r="L52" s="5"/>
    </row>
    <row r="53" ht="12.75">
      <c r="L53" s="5"/>
    </row>
    <row r="54" ht="3.75" customHeight="1">
      <c r="L54" s="5"/>
    </row>
    <row r="55" ht="15" customHeight="1">
      <c r="L55" s="6"/>
    </row>
    <row r="56" ht="15" customHeight="1">
      <c r="L56" s="6"/>
    </row>
    <row r="57" spans="12:16" ht="15.75" customHeight="1">
      <c r="L57" s="17"/>
      <c r="M57" s="17"/>
      <c r="N57" s="17"/>
      <c r="O57" s="17"/>
      <c r="P57" s="17"/>
    </row>
    <row r="58" spans="12:16" ht="15">
      <c r="L58" s="17"/>
      <c r="M58" s="17"/>
      <c r="N58" s="17"/>
      <c r="O58" s="17"/>
      <c r="P58" s="17"/>
    </row>
    <row r="59" spans="12:16" ht="15">
      <c r="L59" s="21"/>
      <c r="M59" s="21"/>
      <c r="N59" s="21"/>
      <c r="O59" s="21"/>
      <c r="P59" s="21"/>
    </row>
    <row r="60" spans="12:16" ht="15">
      <c r="L60" s="21"/>
      <c r="M60" s="21"/>
      <c r="N60" s="21"/>
      <c r="O60" s="21"/>
      <c r="P60" s="21"/>
    </row>
    <row r="61" spans="12:16" ht="15">
      <c r="L61" s="21"/>
      <c r="M61" s="21"/>
      <c r="N61" s="21"/>
      <c r="O61" s="21"/>
      <c r="P61" s="21"/>
    </row>
  </sheetData>
  <sheetProtection/>
  <mergeCells count="31">
    <mergeCell ref="B2:I2"/>
    <mergeCell ref="B3:I3"/>
    <mergeCell ref="B4:I4"/>
    <mergeCell ref="B5:I5"/>
    <mergeCell ref="B6:I6"/>
    <mergeCell ref="A9:D9"/>
    <mergeCell ref="B7:I7"/>
    <mergeCell ref="E9:K9"/>
    <mergeCell ref="A43:I43"/>
    <mergeCell ref="A35:K35"/>
    <mergeCell ref="A11:D11"/>
    <mergeCell ref="A41:I41"/>
    <mergeCell ref="A10:D10"/>
    <mergeCell ref="E10:K10"/>
    <mergeCell ref="A47:K47"/>
    <mergeCell ref="A31:K31"/>
    <mergeCell ref="A21:I21"/>
    <mergeCell ref="A15:I15"/>
    <mergeCell ref="A34:I34"/>
    <mergeCell ref="J11:K11"/>
    <mergeCell ref="A22:K22"/>
    <mergeCell ref="E11:G11"/>
    <mergeCell ref="A52:K52"/>
    <mergeCell ref="A46:K46"/>
    <mergeCell ref="A45:K45"/>
    <mergeCell ref="A30:I30"/>
    <mergeCell ref="A16:K16"/>
    <mergeCell ref="A50:K50"/>
    <mergeCell ref="A49:K49"/>
    <mergeCell ref="A48:K48"/>
    <mergeCell ref="A51:K51"/>
  </mergeCells>
  <printOptions horizontalCentered="1"/>
  <pageMargins left="0.25" right="0.25" top="0.75" bottom="0.75" header="0.3" footer="0.3"/>
  <pageSetup fitToHeight="1" fitToWidth="1" orientation="portrait" paperSize="9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7"/>
  <sheetViews>
    <sheetView showGridLines="0" zoomScaleSheetLayoutView="100" zoomScalePageLayoutView="0" workbookViewId="0" topLeftCell="A7">
      <selection activeCell="A37" sqref="A37:V37"/>
    </sheetView>
  </sheetViews>
  <sheetFormatPr defaultColWidth="9.140625" defaultRowHeight="12.75"/>
  <cols>
    <col min="1" max="1" width="6.421875" style="10" customWidth="1"/>
    <col min="2" max="2" width="31.00390625" style="10" customWidth="1"/>
    <col min="3" max="3" width="12.00390625" style="10" bestFit="1" customWidth="1"/>
    <col min="4" max="7" width="3.7109375" style="10" customWidth="1"/>
    <col min="8" max="8" width="19.00390625" style="11" hidden="1" customWidth="1"/>
    <col min="9" max="12" width="3.7109375" style="10" customWidth="1"/>
    <col min="13" max="13" width="14.7109375" style="11" hidden="1" customWidth="1"/>
    <col min="14" max="17" width="3.7109375" style="11" customWidth="1"/>
    <col min="18" max="18" width="14.00390625" style="10" hidden="1" customWidth="1"/>
    <col min="19" max="22" width="3.7109375" style="10" customWidth="1"/>
    <col min="23" max="23" width="14.421875" style="10" hidden="1" customWidth="1"/>
    <col min="24" max="16384" width="9.140625" style="10" customWidth="1"/>
  </cols>
  <sheetData>
    <row r="1" spans="1:22" ht="15" customHeight="1">
      <c r="A1" s="260"/>
      <c r="B1" s="261"/>
      <c r="C1" s="266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67"/>
      <c r="U1" s="267"/>
      <c r="V1" s="268"/>
    </row>
    <row r="2" spans="1:22" ht="15" customHeight="1">
      <c r="A2" s="262"/>
      <c r="B2" s="263"/>
      <c r="C2" s="269" t="s">
        <v>20</v>
      </c>
      <c r="D2" s="269"/>
      <c r="E2" s="269"/>
      <c r="F2" s="269"/>
      <c r="G2" s="269"/>
      <c r="H2" s="269"/>
      <c r="I2" s="269"/>
      <c r="J2" s="269"/>
      <c r="K2" s="269"/>
      <c r="L2" s="269"/>
      <c r="M2" s="269"/>
      <c r="N2" s="269"/>
      <c r="O2" s="269"/>
      <c r="P2" s="269"/>
      <c r="Q2" s="269"/>
      <c r="R2" s="269"/>
      <c r="S2" s="269"/>
      <c r="T2" s="269"/>
      <c r="U2" s="269"/>
      <c r="V2" s="270"/>
    </row>
    <row r="3" spans="1:22" ht="15" customHeight="1">
      <c r="A3" s="262"/>
      <c r="B3" s="263"/>
      <c r="C3" s="269" t="s">
        <v>25</v>
      </c>
      <c r="D3" s="269"/>
      <c r="E3" s="269"/>
      <c r="F3" s="269"/>
      <c r="G3" s="269"/>
      <c r="H3" s="269"/>
      <c r="I3" s="269"/>
      <c r="J3" s="269"/>
      <c r="K3" s="269"/>
      <c r="L3" s="269"/>
      <c r="M3" s="269"/>
      <c r="N3" s="269"/>
      <c r="O3" s="269"/>
      <c r="P3" s="269"/>
      <c r="Q3" s="269"/>
      <c r="R3" s="269"/>
      <c r="S3" s="269"/>
      <c r="T3" s="269"/>
      <c r="U3" s="269"/>
      <c r="V3" s="270"/>
    </row>
    <row r="4" spans="1:22" ht="15" customHeight="1">
      <c r="A4" s="262"/>
      <c r="B4" s="263"/>
      <c r="C4" s="276" t="s">
        <v>21</v>
      </c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7"/>
    </row>
    <row r="5" spans="1:22" ht="15" customHeight="1">
      <c r="A5" s="262"/>
      <c r="B5" s="263"/>
      <c r="C5" s="276" t="s">
        <v>22</v>
      </c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R5" s="276"/>
      <c r="S5" s="276"/>
      <c r="T5" s="276"/>
      <c r="U5" s="276"/>
      <c r="V5" s="277"/>
    </row>
    <row r="6" spans="1:22" ht="15" customHeight="1">
      <c r="A6" s="262"/>
      <c r="B6" s="263"/>
      <c r="C6" s="276" t="s">
        <v>23</v>
      </c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276"/>
      <c r="V6" s="277"/>
    </row>
    <row r="7" spans="1:22" ht="15" customHeight="1">
      <c r="A7" s="264"/>
      <c r="B7" s="265"/>
      <c r="C7" s="276" t="s">
        <v>24</v>
      </c>
      <c r="D7" s="276"/>
      <c r="E7" s="276"/>
      <c r="F7" s="276"/>
      <c r="G7" s="276"/>
      <c r="H7" s="276"/>
      <c r="I7" s="276"/>
      <c r="J7" s="276"/>
      <c r="K7" s="276"/>
      <c r="L7" s="276"/>
      <c r="M7" s="276"/>
      <c r="N7" s="276"/>
      <c r="O7" s="276"/>
      <c r="P7" s="276"/>
      <c r="Q7" s="276"/>
      <c r="R7" s="276"/>
      <c r="S7" s="276"/>
      <c r="T7" s="276"/>
      <c r="U7" s="276"/>
      <c r="V7" s="277"/>
    </row>
    <row r="8" spans="1:22" ht="15" customHeight="1">
      <c r="A8" s="295" t="s">
        <v>63</v>
      </c>
      <c r="B8" s="296"/>
      <c r="C8" s="296"/>
      <c r="D8" s="296"/>
      <c r="E8" s="296"/>
      <c r="F8" s="296"/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7"/>
    </row>
    <row r="9" spans="1:22" ht="15" customHeight="1">
      <c r="A9" s="295" t="s">
        <v>64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7"/>
    </row>
    <row r="10" spans="1:24" ht="15" customHeight="1" thickBot="1">
      <c r="A10" s="299" t="s">
        <v>143</v>
      </c>
      <c r="B10" s="300"/>
      <c r="C10" s="300"/>
      <c r="D10" s="290" t="s">
        <v>60</v>
      </c>
      <c r="E10" s="290"/>
      <c r="F10" s="290"/>
      <c r="G10" s="290"/>
      <c r="H10" s="177"/>
      <c r="I10" s="279"/>
      <c r="J10" s="279"/>
      <c r="K10" s="279"/>
      <c r="L10" s="279"/>
      <c r="M10" s="177"/>
      <c r="N10" s="278"/>
      <c r="O10" s="278"/>
      <c r="P10" s="278"/>
      <c r="Q10" s="278"/>
      <c r="R10" s="178"/>
      <c r="S10" s="301" t="s">
        <v>39</v>
      </c>
      <c r="T10" s="301"/>
      <c r="U10" s="301"/>
      <c r="V10" s="302"/>
      <c r="W10" s="54"/>
      <c r="X10" s="54"/>
    </row>
    <row r="11" spans="1:23" ht="14.25" customHeight="1" thickBot="1" thickTop="1">
      <c r="A11" s="286" t="s">
        <v>12</v>
      </c>
      <c r="B11" s="287" t="s">
        <v>2</v>
      </c>
      <c r="C11" s="288" t="s">
        <v>3</v>
      </c>
      <c r="D11" s="288" t="s">
        <v>4</v>
      </c>
      <c r="E11" s="288"/>
      <c r="F11" s="288"/>
      <c r="G11" s="288"/>
      <c r="H11" s="289"/>
      <c r="I11" s="288" t="s">
        <v>5</v>
      </c>
      <c r="J11" s="288"/>
      <c r="K11" s="288"/>
      <c r="L11" s="288"/>
      <c r="M11" s="289"/>
      <c r="N11" s="288" t="s">
        <v>6</v>
      </c>
      <c r="O11" s="288"/>
      <c r="P11" s="288"/>
      <c r="Q11" s="288"/>
      <c r="R11" s="285"/>
      <c r="S11" s="288" t="s">
        <v>61</v>
      </c>
      <c r="T11" s="288"/>
      <c r="U11" s="288"/>
      <c r="V11" s="306"/>
      <c r="W11" s="303"/>
    </row>
    <row r="12" spans="1:23" ht="14.25" thickBot="1" thickTop="1">
      <c r="A12" s="286"/>
      <c r="B12" s="287"/>
      <c r="C12" s="288"/>
      <c r="D12" s="288"/>
      <c r="E12" s="288"/>
      <c r="F12" s="288"/>
      <c r="G12" s="288"/>
      <c r="H12" s="289"/>
      <c r="I12" s="288"/>
      <c r="J12" s="288"/>
      <c r="K12" s="288"/>
      <c r="L12" s="288"/>
      <c r="M12" s="289"/>
      <c r="N12" s="288"/>
      <c r="O12" s="288"/>
      <c r="P12" s="288"/>
      <c r="Q12" s="288"/>
      <c r="R12" s="285"/>
      <c r="S12" s="288"/>
      <c r="T12" s="288"/>
      <c r="U12" s="288"/>
      <c r="V12" s="306"/>
      <c r="W12" s="303"/>
    </row>
    <row r="13" spans="1:23" ht="14.25" thickBot="1" thickTop="1">
      <c r="A13" s="281">
        <f>ORÇAMENTO!A13</f>
        <v>1</v>
      </c>
      <c r="B13" s="275" t="str">
        <f>ORÇAMENTO!D13</f>
        <v>SERVIÇOS PRELIMINARES</v>
      </c>
      <c r="C13" s="284">
        <f>ORÇAMENTO!J15</f>
        <v>1343.05</v>
      </c>
      <c r="D13" s="179"/>
      <c r="E13" s="180"/>
      <c r="F13" s="180"/>
      <c r="G13" s="180"/>
      <c r="H13" s="181">
        <f>C13*D14</f>
        <v>1343.05</v>
      </c>
      <c r="I13" s="180"/>
      <c r="J13" s="180"/>
      <c r="K13" s="180"/>
      <c r="L13" s="180"/>
      <c r="M13" s="181">
        <f>C13*I14</f>
        <v>0</v>
      </c>
      <c r="N13" s="180"/>
      <c r="O13" s="180"/>
      <c r="P13" s="180"/>
      <c r="Q13" s="180"/>
      <c r="R13" s="181">
        <f>C13*N14</f>
        <v>0</v>
      </c>
      <c r="S13" s="180"/>
      <c r="T13" s="180"/>
      <c r="U13" s="180"/>
      <c r="V13" s="193"/>
      <c r="W13" s="173">
        <f>C13*S14</f>
        <v>0</v>
      </c>
    </row>
    <row r="14" spans="1:23" ht="14.25" thickBot="1" thickTop="1">
      <c r="A14" s="281"/>
      <c r="B14" s="275"/>
      <c r="C14" s="284"/>
      <c r="D14" s="273">
        <v>1</v>
      </c>
      <c r="E14" s="273"/>
      <c r="F14" s="273"/>
      <c r="G14" s="273"/>
      <c r="H14" s="182">
        <f>H13/C23</f>
        <v>0.0043</v>
      </c>
      <c r="I14" s="273"/>
      <c r="J14" s="273"/>
      <c r="K14" s="273"/>
      <c r="L14" s="273"/>
      <c r="M14" s="182">
        <f>M13/C23</f>
        <v>0</v>
      </c>
      <c r="N14" s="274"/>
      <c r="O14" s="274"/>
      <c r="P14" s="274"/>
      <c r="Q14" s="274"/>
      <c r="R14" s="183">
        <f>R13/C23</f>
        <v>0</v>
      </c>
      <c r="S14" s="274"/>
      <c r="T14" s="274"/>
      <c r="U14" s="274"/>
      <c r="V14" s="298"/>
      <c r="W14" s="172">
        <f>W13/C23</f>
        <v>0</v>
      </c>
    </row>
    <row r="15" spans="1:23" ht="14.25" thickBot="1" thickTop="1">
      <c r="A15" s="281">
        <f>ORÇAMENTO!A17</f>
        <v>2</v>
      </c>
      <c r="B15" s="275" t="str">
        <f>ORÇAMENTO!D17</f>
        <v>DRENAGEM E PASSEIO PÚBLICO</v>
      </c>
      <c r="C15" s="284">
        <f>ORÇAMENTO!J21</f>
        <v>47531.48</v>
      </c>
      <c r="D15" s="179"/>
      <c r="E15" s="179"/>
      <c r="F15" s="179"/>
      <c r="G15" s="179"/>
      <c r="H15" s="181">
        <f>C15*D16</f>
        <v>23765.74</v>
      </c>
      <c r="I15" s="179"/>
      <c r="J15" s="179"/>
      <c r="K15" s="179"/>
      <c r="L15" s="179"/>
      <c r="M15" s="181">
        <f>C15*I16</f>
        <v>23765.74</v>
      </c>
      <c r="N15" s="180"/>
      <c r="O15" s="180"/>
      <c r="P15" s="180"/>
      <c r="Q15" s="180"/>
      <c r="R15" s="181">
        <f>C15*N16</f>
        <v>0</v>
      </c>
      <c r="S15" s="180"/>
      <c r="T15" s="180"/>
      <c r="U15" s="180"/>
      <c r="V15" s="193"/>
      <c r="W15" s="173">
        <f>C15*S16</f>
        <v>0</v>
      </c>
    </row>
    <row r="16" spans="1:23" ht="14.25" thickBot="1" thickTop="1">
      <c r="A16" s="281"/>
      <c r="B16" s="275"/>
      <c r="C16" s="284"/>
      <c r="D16" s="273">
        <v>0.5</v>
      </c>
      <c r="E16" s="273"/>
      <c r="F16" s="273"/>
      <c r="G16" s="273"/>
      <c r="H16" s="182">
        <f>H15/C23</f>
        <v>0.076</v>
      </c>
      <c r="I16" s="273">
        <v>0.5</v>
      </c>
      <c r="J16" s="273"/>
      <c r="K16" s="273"/>
      <c r="L16" s="273"/>
      <c r="M16" s="182">
        <f>M15/C23</f>
        <v>0.076</v>
      </c>
      <c r="N16" s="274"/>
      <c r="O16" s="274"/>
      <c r="P16" s="274"/>
      <c r="Q16" s="274"/>
      <c r="R16" s="183">
        <f>R15/C23</f>
        <v>0</v>
      </c>
      <c r="S16" s="274"/>
      <c r="T16" s="274"/>
      <c r="U16" s="274"/>
      <c r="V16" s="298"/>
      <c r="W16" s="172">
        <f>W15/C23</f>
        <v>0</v>
      </c>
    </row>
    <row r="17" spans="1:23" ht="14.25" thickBot="1" thickTop="1">
      <c r="A17" s="281">
        <f>ORÇAMENTO!A23</f>
        <v>3</v>
      </c>
      <c r="B17" s="275" t="str">
        <f>ORÇAMENTO!D23</f>
        <v>PAVIMENTAÇÃO</v>
      </c>
      <c r="C17" s="284">
        <f>ORÇAMENTO!J30</f>
        <v>257660.08</v>
      </c>
      <c r="D17" s="179"/>
      <c r="E17" s="179"/>
      <c r="F17" s="179"/>
      <c r="G17" s="179"/>
      <c r="H17" s="181">
        <f>C17*D18</f>
        <v>77298.024</v>
      </c>
      <c r="I17" s="179"/>
      <c r="J17" s="179"/>
      <c r="K17" s="179"/>
      <c r="L17" s="179"/>
      <c r="M17" s="181">
        <f>C17*I18</f>
        <v>77298.024</v>
      </c>
      <c r="N17" s="179"/>
      <c r="O17" s="179"/>
      <c r="P17" s="179"/>
      <c r="Q17" s="179"/>
      <c r="R17" s="181">
        <f>C17*N18</f>
        <v>103064.032</v>
      </c>
      <c r="S17" s="180"/>
      <c r="T17" s="180"/>
      <c r="U17" s="180"/>
      <c r="V17" s="193"/>
      <c r="W17" s="173">
        <f>C17*S18</f>
        <v>0</v>
      </c>
    </row>
    <row r="18" spans="1:23" ht="14.25" thickBot="1" thickTop="1">
      <c r="A18" s="281"/>
      <c r="B18" s="275"/>
      <c r="C18" s="284"/>
      <c r="D18" s="273">
        <v>0.3</v>
      </c>
      <c r="E18" s="273"/>
      <c r="F18" s="273"/>
      <c r="G18" s="273"/>
      <c r="H18" s="182">
        <f>H17/C23</f>
        <v>0.2472</v>
      </c>
      <c r="I18" s="273">
        <v>0.3</v>
      </c>
      <c r="J18" s="273"/>
      <c r="K18" s="273"/>
      <c r="L18" s="273"/>
      <c r="M18" s="182">
        <f>M17/C23</f>
        <v>0.2472</v>
      </c>
      <c r="N18" s="274">
        <v>0.4</v>
      </c>
      <c r="O18" s="274"/>
      <c r="P18" s="274"/>
      <c r="Q18" s="274"/>
      <c r="R18" s="183">
        <f>R17/C23</f>
        <v>0.3296</v>
      </c>
      <c r="S18" s="274"/>
      <c r="T18" s="274"/>
      <c r="U18" s="274"/>
      <c r="V18" s="298"/>
      <c r="W18" s="172">
        <f>W17/C23</f>
        <v>0</v>
      </c>
    </row>
    <row r="19" spans="1:23" ht="14.25" thickBot="1" thickTop="1">
      <c r="A19" s="281">
        <f>ORÇAMENTO!A32</f>
        <v>4</v>
      </c>
      <c r="B19" s="275" t="str">
        <f>ORÇAMENTO!D32</f>
        <v>ROTATÓRIA</v>
      </c>
      <c r="C19" s="284">
        <f>ORÇAMENTO!J34</f>
        <v>754.56</v>
      </c>
      <c r="D19" s="180"/>
      <c r="E19" s="180"/>
      <c r="F19" s="180"/>
      <c r="G19" s="180"/>
      <c r="H19" s="181">
        <f>C19*D20</f>
        <v>0</v>
      </c>
      <c r="I19" s="180"/>
      <c r="J19" s="180"/>
      <c r="K19" s="180"/>
      <c r="L19" s="180"/>
      <c r="M19" s="181">
        <f>C19*I20</f>
        <v>0</v>
      </c>
      <c r="N19" s="180"/>
      <c r="O19" s="180"/>
      <c r="P19" s="180"/>
      <c r="Q19" s="180"/>
      <c r="R19" s="181">
        <f>C19*N20</f>
        <v>0</v>
      </c>
      <c r="S19" s="179"/>
      <c r="T19" s="179"/>
      <c r="U19" s="179"/>
      <c r="V19" s="194"/>
      <c r="W19" s="173">
        <f>C19*S20</f>
        <v>754.56</v>
      </c>
    </row>
    <row r="20" spans="1:23" ht="14.25" thickBot="1" thickTop="1">
      <c r="A20" s="281"/>
      <c r="B20" s="275"/>
      <c r="C20" s="284"/>
      <c r="D20" s="273"/>
      <c r="E20" s="273"/>
      <c r="F20" s="273"/>
      <c r="G20" s="273"/>
      <c r="H20" s="182">
        <f>H19/C23</f>
        <v>0</v>
      </c>
      <c r="I20" s="273"/>
      <c r="J20" s="273"/>
      <c r="K20" s="273"/>
      <c r="L20" s="273"/>
      <c r="M20" s="182">
        <f>M19/C23</f>
        <v>0</v>
      </c>
      <c r="N20" s="274"/>
      <c r="O20" s="274"/>
      <c r="P20" s="274"/>
      <c r="Q20" s="274"/>
      <c r="R20" s="183">
        <f>R19/C23</f>
        <v>0</v>
      </c>
      <c r="S20" s="274">
        <v>1</v>
      </c>
      <c r="T20" s="274"/>
      <c r="U20" s="274"/>
      <c r="V20" s="298"/>
      <c r="W20" s="172">
        <f>W19/C23</f>
        <v>0.0024</v>
      </c>
    </row>
    <row r="21" spans="1:23" ht="14.25" thickBot="1" thickTop="1">
      <c r="A21" s="281">
        <f>ORÇAMENTO!A36</f>
        <v>5</v>
      </c>
      <c r="B21" s="275" t="str">
        <f>ORÇAMENTO!D36</f>
        <v>SINALIZAÇÃO</v>
      </c>
      <c r="C21" s="284">
        <f>ORÇAMENTO!J41</f>
        <v>5405.08</v>
      </c>
      <c r="D21" s="180"/>
      <c r="E21" s="180"/>
      <c r="F21" s="180"/>
      <c r="G21" s="180"/>
      <c r="H21" s="181">
        <f>C21*D22</f>
        <v>0</v>
      </c>
      <c r="I21" s="180"/>
      <c r="J21" s="180"/>
      <c r="K21" s="180"/>
      <c r="L21" s="180"/>
      <c r="M21" s="181">
        <f>C21*I22</f>
        <v>0</v>
      </c>
      <c r="N21" s="180"/>
      <c r="O21" s="180"/>
      <c r="P21" s="180"/>
      <c r="Q21" s="180"/>
      <c r="R21" s="181">
        <f>C21*N22</f>
        <v>0</v>
      </c>
      <c r="S21" s="179"/>
      <c r="T21" s="179"/>
      <c r="U21" s="179"/>
      <c r="V21" s="194"/>
      <c r="W21" s="173">
        <f>C21*S22</f>
        <v>5405.08</v>
      </c>
    </row>
    <row r="22" spans="1:23" ht="14.25" thickBot="1" thickTop="1">
      <c r="A22" s="281"/>
      <c r="B22" s="275"/>
      <c r="C22" s="284"/>
      <c r="D22" s="273"/>
      <c r="E22" s="273"/>
      <c r="F22" s="273"/>
      <c r="G22" s="273"/>
      <c r="H22" s="182">
        <f>H21/C23</f>
        <v>0</v>
      </c>
      <c r="I22" s="273"/>
      <c r="J22" s="273"/>
      <c r="K22" s="273"/>
      <c r="L22" s="273"/>
      <c r="M22" s="182">
        <f>M21/C23</f>
        <v>0</v>
      </c>
      <c r="N22" s="274"/>
      <c r="O22" s="274"/>
      <c r="P22" s="274"/>
      <c r="Q22" s="274"/>
      <c r="R22" s="183">
        <f>R21/C23</f>
        <v>0</v>
      </c>
      <c r="S22" s="274">
        <v>1</v>
      </c>
      <c r="T22" s="274"/>
      <c r="U22" s="274"/>
      <c r="V22" s="298"/>
      <c r="W22" s="172">
        <f>W21/C23</f>
        <v>0.0173</v>
      </c>
    </row>
    <row r="23" spans="1:23" ht="14.25" thickBot="1" thickTop="1">
      <c r="A23" s="242" t="s">
        <v>32</v>
      </c>
      <c r="B23" s="243"/>
      <c r="C23" s="196">
        <f>SUM(C13:C22)</f>
        <v>312694.25</v>
      </c>
      <c r="D23" s="280"/>
      <c r="E23" s="280"/>
      <c r="F23" s="280"/>
      <c r="G23" s="280"/>
      <c r="H23" s="185"/>
      <c r="I23" s="280"/>
      <c r="J23" s="280"/>
      <c r="K23" s="280"/>
      <c r="L23" s="280"/>
      <c r="M23" s="185"/>
      <c r="N23" s="248"/>
      <c r="O23" s="248"/>
      <c r="P23" s="248"/>
      <c r="Q23" s="248"/>
      <c r="R23" s="183"/>
      <c r="S23" s="248"/>
      <c r="T23" s="248"/>
      <c r="U23" s="248"/>
      <c r="V23" s="249"/>
      <c r="W23" s="172"/>
    </row>
    <row r="24" spans="1:23" ht="14.25" thickBot="1" thickTop="1">
      <c r="A24" s="291" t="s">
        <v>7</v>
      </c>
      <c r="B24" s="186" t="s">
        <v>8</v>
      </c>
      <c r="C24" s="187"/>
      <c r="D24" s="292">
        <f>H14+H16+H18+H22+H20</f>
        <v>0.3275</v>
      </c>
      <c r="E24" s="292"/>
      <c r="F24" s="292"/>
      <c r="G24" s="292"/>
      <c r="H24" s="182"/>
      <c r="I24" s="292">
        <f>M14+M16+M18+M22+M20</f>
        <v>0.3232</v>
      </c>
      <c r="J24" s="292"/>
      <c r="K24" s="292"/>
      <c r="L24" s="292"/>
      <c r="M24" s="182"/>
      <c r="N24" s="250">
        <f>R14+R16+R18+R22+R20</f>
        <v>0.3296</v>
      </c>
      <c r="O24" s="250"/>
      <c r="P24" s="250"/>
      <c r="Q24" s="250"/>
      <c r="R24" s="188"/>
      <c r="S24" s="250">
        <f>W14+W16+W18+W22+W20</f>
        <v>0.0197</v>
      </c>
      <c r="T24" s="250"/>
      <c r="U24" s="250"/>
      <c r="V24" s="251"/>
      <c r="W24" s="174"/>
    </row>
    <row r="25" spans="1:23" ht="14.25" thickBot="1" thickTop="1">
      <c r="A25" s="291"/>
      <c r="B25" s="184" t="s">
        <v>9</v>
      </c>
      <c r="C25" s="189"/>
      <c r="D25" s="283">
        <f>D24</f>
        <v>0.3275</v>
      </c>
      <c r="E25" s="283"/>
      <c r="F25" s="283"/>
      <c r="G25" s="283"/>
      <c r="H25" s="182"/>
      <c r="I25" s="283">
        <f>I24+D25</f>
        <v>0.6507</v>
      </c>
      <c r="J25" s="283"/>
      <c r="K25" s="283"/>
      <c r="L25" s="283"/>
      <c r="M25" s="182"/>
      <c r="N25" s="252">
        <f>N24+I25</f>
        <v>0.9803</v>
      </c>
      <c r="O25" s="252"/>
      <c r="P25" s="252"/>
      <c r="Q25" s="252"/>
      <c r="R25" s="183"/>
      <c r="S25" s="252">
        <f>S24+N25</f>
        <v>1</v>
      </c>
      <c r="T25" s="252"/>
      <c r="U25" s="252"/>
      <c r="V25" s="253"/>
      <c r="W25" s="172"/>
    </row>
    <row r="26" spans="1:23" ht="14.25" thickBot="1" thickTop="1">
      <c r="A26" s="291"/>
      <c r="B26" s="190" t="s">
        <v>10</v>
      </c>
      <c r="C26" s="187"/>
      <c r="D26" s="247">
        <f>H13+H15+H17+H21+H19</f>
        <v>102406.814</v>
      </c>
      <c r="E26" s="247"/>
      <c r="F26" s="247"/>
      <c r="G26" s="247"/>
      <c r="H26" s="197"/>
      <c r="I26" s="247">
        <f>M13+M15+M17+M21+M19</f>
        <v>101063.764</v>
      </c>
      <c r="J26" s="247"/>
      <c r="K26" s="247"/>
      <c r="L26" s="247"/>
      <c r="M26" s="197"/>
      <c r="N26" s="271">
        <f>R13+R15+R17+R21+R19</f>
        <v>103064.032</v>
      </c>
      <c r="O26" s="271"/>
      <c r="P26" s="271"/>
      <c r="Q26" s="271"/>
      <c r="R26" s="198"/>
      <c r="S26" s="271">
        <f>W13+W15+W17+W21+W19</f>
        <v>6159.64</v>
      </c>
      <c r="T26" s="271"/>
      <c r="U26" s="271"/>
      <c r="V26" s="304"/>
      <c r="W26" s="175"/>
    </row>
    <row r="27" spans="1:23" ht="14.25" thickBot="1" thickTop="1">
      <c r="A27" s="291"/>
      <c r="B27" s="191" t="s">
        <v>11</v>
      </c>
      <c r="C27" s="189"/>
      <c r="D27" s="272">
        <f>D26</f>
        <v>102406.814</v>
      </c>
      <c r="E27" s="272"/>
      <c r="F27" s="272"/>
      <c r="G27" s="272"/>
      <c r="H27" s="197"/>
      <c r="I27" s="272">
        <f>D27+I26</f>
        <v>203470.578</v>
      </c>
      <c r="J27" s="272"/>
      <c r="K27" s="272"/>
      <c r="L27" s="272"/>
      <c r="M27" s="197"/>
      <c r="N27" s="282">
        <f>I27+N26</f>
        <v>306534.61</v>
      </c>
      <c r="O27" s="282"/>
      <c r="P27" s="282"/>
      <c r="Q27" s="282"/>
      <c r="R27" s="199"/>
      <c r="S27" s="282">
        <f>N27+S26</f>
        <v>312694.25</v>
      </c>
      <c r="T27" s="282"/>
      <c r="U27" s="282"/>
      <c r="V27" s="305"/>
      <c r="W27" s="176"/>
    </row>
    <row r="28" spans="1:23" ht="19.5" customHeight="1" thickBot="1" thickTop="1">
      <c r="A28" s="291"/>
      <c r="B28" s="192" t="s">
        <v>36</v>
      </c>
      <c r="C28" s="244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6"/>
      <c r="R28" s="188"/>
      <c r="S28" s="293">
        <f>S27</f>
        <v>312694.25</v>
      </c>
      <c r="T28" s="293"/>
      <c r="U28" s="293"/>
      <c r="V28" s="294"/>
      <c r="W28" s="174"/>
    </row>
    <row r="29" spans="1:22" ht="13.5" thickTop="1">
      <c r="A29" s="254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6"/>
    </row>
    <row r="30" spans="1:22" ht="12.75" customHeight="1">
      <c r="A30" s="257" t="s">
        <v>146</v>
      </c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8"/>
      <c r="M30" s="258"/>
      <c r="N30" s="258"/>
      <c r="O30" s="258"/>
      <c r="P30" s="258"/>
      <c r="Q30" s="258"/>
      <c r="R30" s="258"/>
      <c r="S30" s="258"/>
      <c r="T30" s="258"/>
      <c r="U30" s="258"/>
      <c r="V30" s="259"/>
    </row>
    <row r="31" spans="1:22" ht="12.75">
      <c r="A31" s="236"/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7"/>
      <c r="V31" s="238"/>
    </row>
    <row r="32" spans="1:22" ht="15">
      <c r="A32" s="224" t="s">
        <v>40</v>
      </c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225"/>
      <c r="S32" s="225"/>
      <c r="T32" s="225"/>
      <c r="U32" s="225"/>
      <c r="V32" s="226"/>
    </row>
    <row r="33" spans="1:22" ht="15">
      <c r="A33" s="224" t="s">
        <v>46</v>
      </c>
      <c r="B33" s="225"/>
      <c r="C33" s="225"/>
      <c r="D33" s="225"/>
      <c r="E33" s="225"/>
      <c r="F33" s="225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6"/>
    </row>
    <row r="34" spans="1:22" ht="15">
      <c r="A34" s="224" t="s">
        <v>47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5"/>
      <c r="P34" s="225"/>
      <c r="Q34" s="225"/>
      <c r="R34" s="225"/>
      <c r="S34" s="225"/>
      <c r="T34" s="225"/>
      <c r="U34" s="225"/>
      <c r="V34" s="226"/>
    </row>
    <row r="35" spans="1:22" ht="15">
      <c r="A35" s="224" t="s">
        <v>49</v>
      </c>
      <c r="B35" s="225"/>
      <c r="C35" s="225"/>
      <c r="D35" s="225"/>
      <c r="E35" s="225"/>
      <c r="F35" s="225"/>
      <c r="G35" s="225"/>
      <c r="H35" s="225"/>
      <c r="I35" s="225"/>
      <c r="J35" s="225"/>
      <c r="K35" s="225"/>
      <c r="L35" s="225"/>
      <c r="M35" s="225"/>
      <c r="N35" s="225"/>
      <c r="O35" s="225"/>
      <c r="P35" s="225"/>
      <c r="Q35" s="225"/>
      <c r="R35" s="225"/>
      <c r="S35" s="225"/>
      <c r="T35" s="225"/>
      <c r="U35" s="225"/>
      <c r="V35" s="226"/>
    </row>
    <row r="36" spans="1:22" ht="12.75">
      <c r="A36" s="236"/>
      <c r="B36" s="237"/>
      <c r="C36" s="237"/>
      <c r="D36" s="237"/>
      <c r="E36" s="237"/>
      <c r="F36" s="237"/>
      <c r="G36" s="237"/>
      <c r="H36" s="237"/>
      <c r="I36" s="237"/>
      <c r="J36" s="237"/>
      <c r="K36" s="237"/>
      <c r="L36" s="237"/>
      <c r="M36" s="237"/>
      <c r="N36" s="237"/>
      <c r="O36" s="237"/>
      <c r="P36" s="237"/>
      <c r="Q36" s="237"/>
      <c r="R36" s="237"/>
      <c r="S36" s="237"/>
      <c r="T36" s="237"/>
      <c r="U36" s="237"/>
      <c r="V36" s="238"/>
    </row>
    <row r="37" spans="1:22" ht="13.5" thickBot="1">
      <c r="A37" s="239"/>
      <c r="B37" s="240"/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1"/>
    </row>
    <row r="38" spans="1:18" ht="12.75">
      <c r="A38" s="12"/>
      <c r="B38" s="12"/>
      <c r="C38" s="12"/>
      <c r="D38" s="12"/>
      <c r="E38" s="12"/>
      <c r="F38" s="12"/>
      <c r="G38" s="12"/>
      <c r="H38" s="13"/>
      <c r="I38" s="12"/>
      <c r="J38" s="12"/>
      <c r="K38" s="12"/>
      <c r="L38" s="12"/>
      <c r="M38" s="13"/>
      <c r="N38" s="14"/>
      <c r="O38" s="14"/>
      <c r="P38" s="14"/>
      <c r="Q38" s="14"/>
      <c r="R38" s="15"/>
    </row>
    <row r="39" spans="1:18" ht="12.75">
      <c r="A39" s="12"/>
      <c r="B39" s="12"/>
      <c r="C39" s="12"/>
      <c r="D39" s="12"/>
      <c r="E39" s="12"/>
      <c r="F39" s="12"/>
      <c r="G39" s="12"/>
      <c r="H39" s="13"/>
      <c r="I39" s="12"/>
      <c r="J39" s="12"/>
      <c r="K39" s="12"/>
      <c r="L39" s="12"/>
      <c r="M39" s="13"/>
      <c r="N39" s="14"/>
      <c r="O39" s="14"/>
      <c r="P39" s="14"/>
      <c r="Q39" s="14"/>
      <c r="R39" s="15"/>
    </row>
    <row r="40" spans="1:18" ht="12.75">
      <c r="A40" s="12"/>
      <c r="B40" s="12"/>
      <c r="C40" s="12"/>
      <c r="D40" s="12"/>
      <c r="E40" s="12"/>
      <c r="F40" s="12"/>
      <c r="G40" s="12"/>
      <c r="H40" s="13"/>
      <c r="I40" s="12"/>
      <c r="J40" s="12"/>
      <c r="K40" s="12"/>
      <c r="L40" s="12"/>
      <c r="M40" s="13"/>
      <c r="N40" s="14"/>
      <c r="O40" s="14"/>
      <c r="P40" s="14"/>
      <c r="Q40" s="14"/>
      <c r="R40" s="15"/>
    </row>
    <row r="41" spans="1:18" ht="12.75">
      <c r="A41" s="12"/>
      <c r="B41" s="12"/>
      <c r="C41" s="12"/>
      <c r="D41" s="12"/>
      <c r="E41" s="12"/>
      <c r="F41" s="12"/>
      <c r="G41" s="12"/>
      <c r="H41" s="13"/>
      <c r="I41" s="12"/>
      <c r="J41" s="12"/>
      <c r="K41" s="12"/>
      <c r="L41" s="12"/>
      <c r="M41" s="13"/>
      <c r="N41" s="14"/>
      <c r="O41" s="14"/>
      <c r="P41" s="14"/>
      <c r="Q41" s="14"/>
      <c r="R41" s="15"/>
    </row>
    <row r="42" spans="1:18" ht="12.75">
      <c r="A42" s="12"/>
      <c r="B42" s="12"/>
      <c r="C42" s="12"/>
      <c r="D42" s="12"/>
      <c r="E42" s="12"/>
      <c r="F42" s="12"/>
      <c r="G42" s="12"/>
      <c r="H42" s="13"/>
      <c r="I42" s="12"/>
      <c r="J42" s="12"/>
      <c r="K42" s="12"/>
      <c r="L42" s="12"/>
      <c r="M42" s="13"/>
      <c r="N42" s="14"/>
      <c r="O42" s="14"/>
      <c r="P42" s="14"/>
      <c r="Q42" s="14"/>
      <c r="R42" s="15"/>
    </row>
    <row r="43" spans="1:18" ht="12.75">
      <c r="A43" s="12"/>
      <c r="B43" s="12"/>
      <c r="C43" s="12"/>
      <c r="D43" s="12"/>
      <c r="E43" s="12"/>
      <c r="F43" s="12"/>
      <c r="G43" s="12"/>
      <c r="H43" s="13"/>
      <c r="I43" s="12"/>
      <c r="J43" s="12"/>
      <c r="K43" s="12"/>
      <c r="L43" s="12"/>
      <c r="M43" s="13"/>
      <c r="N43" s="14"/>
      <c r="O43" s="14"/>
      <c r="P43" s="14"/>
      <c r="Q43" s="14"/>
      <c r="R43" s="15"/>
    </row>
    <row r="44" spans="1:18" ht="12.75">
      <c r="A44" s="12"/>
      <c r="B44" s="12"/>
      <c r="C44" s="12"/>
      <c r="D44" s="12"/>
      <c r="E44" s="12"/>
      <c r="F44" s="12"/>
      <c r="G44" s="12"/>
      <c r="H44" s="13"/>
      <c r="I44" s="12"/>
      <c r="J44" s="12"/>
      <c r="K44" s="12"/>
      <c r="L44" s="12"/>
      <c r="M44" s="13"/>
      <c r="N44" s="14"/>
      <c r="O44" s="14"/>
      <c r="P44" s="14"/>
      <c r="Q44" s="14"/>
      <c r="R44" s="15"/>
    </row>
    <row r="45" spans="1:18" ht="12.75">
      <c r="A45" s="12"/>
      <c r="B45" s="12"/>
      <c r="C45" s="12"/>
      <c r="D45" s="12"/>
      <c r="E45" s="12"/>
      <c r="F45" s="12"/>
      <c r="G45" s="12"/>
      <c r="H45" s="13"/>
      <c r="I45" s="12"/>
      <c r="J45" s="12"/>
      <c r="K45" s="12"/>
      <c r="L45" s="12"/>
      <c r="M45" s="13"/>
      <c r="N45" s="14"/>
      <c r="O45" s="14"/>
      <c r="P45" s="14"/>
      <c r="Q45" s="14"/>
      <c r="R45" s="15"/>
    </row>
    <row r="46" spans="1:18" ht="12.75">
      <c r="A46" s="12"/>
      <c r="B46" s="12"/>
      <c r="C46" s="12"/>
      <c r="D46" s="12"/>
      <c r="E46" s="12"/>
      <c r="F46" s="12"/>
      <c r="G46" s="12"/>
      <c r="H46" s="13"/>
      <c r="I46" s="12"/>
      <c r="J46" s="12"/>
      <c r="K46" s="12"/>
      <c r="L46" s="12"/>
      <c r="M46" s="13"/>
      <c r="N46" s="14"/>
      <c r="O46" s="14"/>
      <c r="P46" s="14"/>
      <c r="Q46" s="14"/>
      <c r="R46" s="15"/>
    </row>
    <row r="47" spans="1:18" ht="12.75">
      <c r="A47" s="12"/>
      <c r="B47" s="12"/>
      <c r="C47" s="12"/>
      <c r="D47" s="12"/>
      <c r="E47" s="12"/>
      <c r="F47" s="12"/>
      <c r="G47" s="12"/>
      <c r="H47" s="13"/>
      <c r="I47" s="12"/>
      <c r="J47" s="12"/>
      <c r="K47" s="12"/>
      <c r="L47" s="12"/>
      <c r="M47" s="13"/>
      <c r="N47" s="14"/>
      <c r="O47" s="14"/>
      <c r="P47" s="14"/>
      <c r="Q47" s="14"/>
      <c r="R47" s="15"/>
    </row>
    <row r="48" spans="1:18" ht="12.75">
      <c r="A48" s="12"/>
      <c r="B48" s="12"/>
      <c r="C48" s="12"/>
      <c r="D48" s="12"/>
      <c r="E48" s="12"/>
      <c r="F48" s="12"/>
      <c r="G48" s="12"/>
      <c r="H48" s="13"/>
      <c r="I48" s="12"/>
      <c r="J48" s="12"/>
      <c r="K48" s="12"/>
      <c r="L48" s="12"/>
      <c r="M48" s="13"/>
      <c r="N48" s="14"/>
      <c r="O48" s="14"/>
      <c r="P48" s="14"/>
      <c r="Q48" s="14"/>
      <c r="R48" s="15"/>
    </row>
    <row r="49" spans="1:18" ht="12.75">
      <c r="A49" s="12"/>
      <c r="B49" s="12"/>
      <c r="C49" s="12"/>
      <c r="D49" s="12"/>
      <c r="E49" s="12"/>
      <c r="F49" s="12"/>
      <c r="G49" s="12"/>
      <c r="H49" s="13"/>
      <c r="I49" s="12"/>
      <c r="J49" s="12"/>
      <c r="K49" s="12"/>
      <c r="L49" s="12"/>
      <c r="M49" s="13"/>
      <c r="N49" s="14"/>
      <c r="O49" s="14"/>
      <c r="P49" s="14"/>
      <c r="Q49" s="14"/>
      <c r="R49" s="15"/>
    </row>
    <row r="50" spans="1:18" ht="12.75">
      <c r="A50" s="12"/>
      <c r="B50" s="12"/>
      <c r="C50" s="12"/>
      <c r="D50" s="12"/>
      <c r="E50" s="12"/>
      <c r="F50" s="12"/>
      <c r="G50" s="12"/>
      <c r="H50" s="13"/>
      <c r="I50" s="12"/>
      <c r="J50" s="12"/>
      <c r="K50" s="12"/>
      <c r="L50" s="12"/>
      <c r="M50" s="13"/>
      <c r="N50" s="14"/>
      <c r="O50" s="14"/>
      <c r="P50" s="14"/>
      <c r="Q50" s="14"/>
      <c r="R50" s="15"/>
    </row>
    <row r="51" spans="1:18" ht="12.75">
      <c r="A51" s="12"/>
      <c r="B51" s="12"/>
      <c r="C51" s="12"/>
      <c r="D51" s="12"/>
      <c r="E51" s="12"/>
      <c r="F51" s="12"/>
      <c r="G51" s="12"/>
      <c r="H51" s="13"/>
      <c r="I51" s="12"/>
      <c r="J51" s="12"/>
      <c r="K51" s="12"/>
      <c r="L51" s="12"/>
      <c r="M51" s="13"/>
      <c r="N51" s="14"/>
      <c r="O51" s="14"/>
      <c r="P51" s="14"/>
      <c r="Q51" s="14"/>
      <c r="R51" s="15"/>
    </row>
    <row r="52" spans="1:18" ht="12.75">
      <c r="A52" s="12"/>
      <c r="B52" s="12"/>
      <c r="C52" s="12"/>
      <c r="D52" s="12"/>
      <c r="E52" s="12"/>
      <c r="F52" s="12"/>
      <c r="G52" s="12"/>
      <c r="H52" s="13"/>
      <c r="I52" s="12"/>
      <c r="J52" s="12"/>
      <c r="K52" s="12"/>
      <c r="L52" s="12"/>
      <c r="M52" s="13"/>
      <c r="N52" s="14"/>
      <c r="O52" s="14"/>
      <c r="P52" s="14"/>
      <c r="Q52" s="14"/>
      <c r="R52" s="15"/>
    </row>
    <row r="53" spans="1:18" ht="12.75">
      <c r="A53" s="12"/>
      <c r="B53" s="12"/>
      <c r="C53" s="12"/>
      <c r="D53" s="12"/>
      <c r="E53" s="12"/>
      <c r="F53" s="12"/>
      <c r="G53" s="12"/>
      <c r="H53" s="13"/>
      <c r="I53" s="12"/>
      <c r="J53" s="12"/>
      <c r="K53" s="12"/>
      <c r="L53" s="12"/>
      <c r="M53" s="13"/>
      <c r="N53" s="14"/>
      <c r="O53" s="14"/>
      <c r="P53" s="14"/>
      <c r="Q53" s="14"/>
      <c r="R53" s="15"/>
    </row>
    <row r="54" spans="1:18" ht="12.75">
      <c r="A54" s="12"/>
      <c r="B54" s="12"/>
      <c r="C54" s="12"/>
      <c r="D54" s="12"/>
      <c r="E54" s="12"/>
      <c r="F54" s="12"/>
      <c r="G54" s="12"/>
      <c r="H54" s="13"/>
      <c r="I54" s="12"/>
      <c r="J54" s="12"/>
      <c r="K54" s="12"/>
      <c r="L54" s="12"/>
      <c r="M54" s="13"/>
      <c r="N54" s="14"/>
      <c r="O54" s="14"/>
      <c r="P54" s="14"/>
      <c r="Q54" s="14"/>
      <c r="R54" s="15"/>
    </row>
    <row r="55" spans="1:18" ht="12.75">
      <c r="A55" s="12"/>
      <c r="B55" s="12"/>
      <c r="C55" s="12"/>
      <c r="D55" s="12"/>
      <c r="E55" s="12"/>
      <c r="F55" s="12"/>
      <c r="G55" s="12"/>
      <c r="H55" s="13"/>
      <c r="I55" s="12"/>
      <c r="J55" s="12"/>
      <c r="K55" s="12"/>
      <c r="L55" s="12"/>
      <c r="M55" s="13"/>
      <c r="N55" s="14"/>
      <c r="O55" s="14"/>
      <c r="P55" s="14"/>
      <c r="Q55" s="14"/>
      <c r="R55" s="15"/>
    </row>
    <row r="56" spans="1:18" ht="12.75">
      <c r="A56" s="12"/>
      <c r="B56" s="12"/>
      <c r="C56" s="12"/>
      <c r="D56" s="12"/>
      <c r="E56" s="12"/>
      <c r="F56" s="12"/>
      <c r="G56" s="12"/>
      <c r="H56" s="13"/>
      <c r="I56" s="12"/>
      <c r="J56" s="12"/>
      <c r="K56" s="12"/>
      <c r="L56" s="12"/>
      <c r="M56" s="13"/>
      <c r="N56" s="14"/>
      <c r="O56" s="14"/>
      <c r="P56" s="14"/>
      <c r="Q56" s="14"/>
      <c r="R56" s="15"/>
    </row>
    <row r="57" spans="1:18" ht="12.75">
      <c r="A57" s="12"/>
      <c r="B57" s="12"/>
      <c r="C57" s="12"/>
      <c r="D57" s="12"/>
      <c r="E57" s="12"/>
      <c r="F57" s="12"/>
      <c r="G57" s="12"/>
      <c r="H57" s="13"/>
      <c r="I57" s="12"/>
      <c r="J57" s="12"/>
      <c r="K57" s="12"/>
      <c r="L57" s="12"/>
      <c r="M57" s="13"/>
      <c r="N57" s="14"/>
      <c r="O57" s="14"/>
      <c r="P57" s="14"/>
      <c r="Q57" s="14"/>
      <c r="R57" s="15"/>
    </row>
  </sheetData>
  <sheetProtection/>
  <mergeCells count="94">
    <mergeCell ref="N20:Q20"/>
    <mergeCell ref="C21:C22"/>
    <mergeCell ref="D22:G22"/>
    <mergeCell ref="I22:L22"/>
    <mergeCell ref="N22:Q22"/>
    <mergeCell ref="S20:V20"/>
    <mergeCell ref="A19:A20"/>
    <mergeCell ref="B19:B20"/>
    <mergeCell ref="C19:C20"/>
    <mergeCell ref="D20:G20"/>
    <mergeCell ref="I20:L20"/>
    <mergeCell ref="A32:V32"/>
    <mergeCell ref="A33:V33"/>
    <mergeCell ref="A9:V9"/>
    <mergeCell ref="A10:C10"/>
    <mergeCell ref="S10:V10"/>
    <mergeCell ref="W11:W12"/>
    <mergeCell ref="S26:V26"/>
    <mergeCell ref="S27:V27"/>
    <mergeCell ref="S11:V12"/>
    <mergeCell ref="S14:V14"/>
    <mergeCell ref="A24:A28"/>
    <mergeCell ref="D24:G24"/>
    <mergeCell ref="I24:L24"/>
    <mergeCell ref="N24:Q24"/>
    <mergeCell ref="S28:V28"/>
    <mergeCell ref="A8:V8"/>
    <mergeCell ref="S16:V16"/>
    <mergeCell ref="S18:V18"/>
    <mergeCell ref="S22:V22"/>
    <mergeCell ref="A21:A22"/>
    <mergeCell ref="N11:Q12"/>
    <mergeCell ref="A13:A14"/>
    <mergeCell ref="B13:B14"/>
    <mergeCell ref="C13:C14"/>
    <mergeCell ref="D14:G14"/>
    <mergeCell ref="I14:L14"/>
    <mergeCell ref="N14:Q14"/>
    <mergeCell ref="A11:A12"/>
    <mergeCell ref="B11:B12"/>
    <mergeCell ref="C11:C12"/>
    <mergeCell ref="D11:G12"/>
    <mergeCell ref="H11:H12"/>
    <mergeCell ref="I11:L12"/>
    <mergeCell ref="A15:A16"/>
    <mergeCell ref="N27:Q27"/>
    <mergeCell ref="D25:G25"/>
    <mergeCell ref="I25:L25"/>
    <mergeCell ref="N25:Q25"/>
    <mergeCell ref="B15:B16"/>
    <mergeCell ref="A17:A18"/>
    <mergeCell ref="C17:C18"/>
    <mergeCell ref="D18:G18"/>
    <mergeCell ref="C15:C16"/>
    <mergeCell ref="C4:V4"/>
    <mergeCell ref="C5:V5"/>
    <mergeCell ref="C6:V6"/>
    <mergeCell ref="N16:Q16"/>
    <mergeCell ref="C7:V7"/>
    <mergeCell ref="N10:Q10"/>
    <mergeCell ref="I10:L10"/>
    <mergeCell ref="R11:R12"/>
    <mergeCell ref="D10:G10"/>
    <mergeCell ref="M11:M12"/>
    <mergeCell ref="I18:L18"/>
    <mergeCell ref="N18:Q18"/>
    <mergeCell ref="D26:G26"/>
    <mergeCell ref="B17:B18"/>
    <mergeCell ref="D16:G16"/>
    <mergeCell ref="I16:L16"/>
    <mergeCell ref="D23:G23"/>
    <mergeCell ref="I23:L23"/>
    <mergeCell ref="N23:Q23"/>
    <mergeCell ref="B21:B22"/>
    <mergeCell ref="A29:V29"/>
    <mergeCell ref="A31:V31"/>
    <mergeCell ref="A30:V30"/>
    <mergeCell ref="A1:B7"/>
    <mergeCell ref="C1:V1"/>
    <mergeCell ref="C2:V2"/>
    <mergeCell ref="C3:V3"/>
    <mergeCell ref="N26:Q26"/>
    <mergeCell ref="D27:G27"/>
    <mergeCell ref="I27:L27"/>
    <mergeCell ref="A34:V34"/>
    <mergeCell ref="A35:V35"/>
    <mergeCell ref="A36:V36"/>
    <mergeCell ref="A37:V37"/>
    <mergeCell ref="A23:B23"/>
    <mergeCell ref="C28:Q28"/>
    <mergeCell ref="I26:L26"/>
    <mergeCell ref="S23:V23"/>
    <mergeCell ref="S24:V24"/>
    <mergeCell ref="S25:V25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3"/>
  <sheetViews>
    <sheetView view="pageBreakPreview" zoomScaleSheetLayoutView="100" zoomScalePageLayoutView="0" workbookViewId="0" topLeftCell="A1">
      <selection activeCell="H73" sqref="H73"/>
    </sheetView>
  </sheetViews>
  <sheetFormatPr defaultColWidth="9.140625" defaultRowHeight="12.75"/>
  <cols>
    <col min="1" max="1" width="14.57421875" style="33" customWidth="1"/>
    <col min="2" max="2" width="10.421875" style="29" customWidth="1"/>
    <col min="3" max="3" width="12.8515625" style="29" customWidth="1"/>
    <col min="4" max="4" width="9.57421875" style="29" bestFit="1" customWidth="1"/>
    <col min="5" max="5" width="22.8515625" style="29" bestFit="1" customWidth="1"/>
    <col min="6" max="6" width="25.7109375" style="29" bestFit="1" customWidth="1"/>
    <col min="7" max="7" width="10.57421875" style="29" bestFit="1" customWidth="1"/>
    <col min="8" max="8" width="10.421875" style="29" bestFit="1" customWidth="1"/>
    <col min="9" max="9" width="12.140625" style="29" customWidth="1"/>
    <col min="10" max="10" width="9.28125" style="29" bestFit="1" customWidth="1"/>
    <col min="11" max="11" width="9.8515625" style="28" bestFit="1" customWidth="1"/>
    <col min="12" max="13" width="9.140625" style="28" customWidth="1"/>
    <col min="14" max="14" width="10.57421875" style="28" customWidth="1"/>
    <col min="15" max="15" width="6.57421875" style="28" customWidth="1"/>
    <col min="16" max="16" width="8.00390625" style="28" customWidth="1"/>
    <col min="17" max="17" width="8.421875" style="28" customWidth="1"/>
    <col min="18" max="18" width="8.7109375" style="28" customWidth="1"/>
    <col min="19" max="19" width="6.28125" style="28" customWidth="1"/>
    <col min="20" max="20" width="6.421875" style="28" customWidth="1"/>
    <col min="21" max="16384" width="9.140625" style="28" customWidth="1"/>
  </cols>
  <sheetData>
    <row r="1" spans="1:10" ht="13.5" thickBot="1">
      <c r="A1" s="35"/>
      <c r="B1" s="36"/>
      <c r="C1" s="36"/>
      <c r="D1" s="36"/>
      <c r="E1" s="36"/>
      <c r="F1" s="36"/>
      <c r="G1" s="36"/>
      <c r="H1" s="36"/>
      <c r="I1" s="36"/>
      <c r="J1" s="37"/>
    </row>
    <row r="2" spans="1:10" ht="15" customHeight="1">
      <c r="A2" s="41"/>
      <c r="B2" s="319" t="s">
        <v>53</v>
      </c>
      <c r="C2" s="320"/>
      <c r="D2" s="320"/>
      <c r="E2" s="320"/>
      <c r="F2" s="320"/>
      <c r="G2" s="320"/>
      <c r="H2" s="321"/>
      <c r="I2" s="42"/>
      <c r="J2" s="43"/>
    </row>
    <row r="3" spans="1:10" ht="15" customHeight="1" thickBot="1">
      <c r="A3" s="38"/>
      <c r="B3" s="322"/>
      <c r="C3" s="323"/>
      <c r="D3" s="323"/>
      <c r="E3" s="323"/>
      <c r="F3" s="323"/>
      <c r="G3" s="323"/>
      <c r="H3" s="324"/>
      <c r="J3" s="39"/>
    </row>
    <row r="4" spans="1:10" ht="15" customHeight="1" thickBot="1">
      <c r="A4" s="38"/>
      <c r="J4" s="39"/>
    </row>
    <row r="5" spans="1:11" ht="15" customHeight="1" thickBot="1">
      <c r="A5" s="307" t="s">
        <v>45</v>
      </c>
      <c r="B5" s="308"/>
      <c r="C5" s="27"/>
      <c r="D5" s="27"/>
      <c r="E5" s="27"/>
      <c r="F5" s="27"/>
      <c r="G5" s="27"/>
      <c r="H5" s="27"/>
      <c r="I5" s="22"/>
      <c r="J5" s="40"/>
      <c r="K5" s="26"/>
    </row>
    <row r="6" spans="1:11" ht="15" customHeight="1">
      <c r="A6" s="85"/>
      <c r="B6" s="24"/>
      <c r="C6" s="30"/>
      <c r="D6" s="32"/>
      <c r="E6" s="23"/>
      <c r="F6" s="24"/>
      <c r="G6" s="53"/>
      <c r="H6" s="25"/>
      <c r="I6" s="45"/>
      <c r="J6" s="40"/>
      <c r="K6" s="26"/>
    </row>
    <row r="7" spans="1:11" ht="15" customHeight="1">
      <c r="A7" s="309" t="s">
        <v>84</v>
      </c>
      <c r="B7" s="310"/>
      <c r="C7" s="310"/>
      <c r="D7" s="311"/>
      <c r="E7" s="60"/>
      <c r="H7" s="44"/>
      <c r="I7" s="55"/>
      <c r="J7" s="40"/>
      <c r="K7" s="26"/>
    </row>
    <row r="8" spans="1:11" ht="15" customHeight="1">
      <c r="A8" s="56"/>
      <c r="C8" s="61"/>
      <c r="E8" s="62" t="s">
        <v>85</v>
      </c>
      <c r="G8" s="44" t="s">
        <v>86</v>
      </c>
      <c r="H8" s="44"/>
      <c r="I8" s="55" t="s">
        <v>0</v>
      </c>
      <c r="J8" s="40"/>
      <c r="K8" s="26"/>
    </row>
    <row r="9" spans="1:11" ht="15" customHeight="1">
      <c r="A9" s="56"/>
      <c r="C9" s="63"/>
      <c r="E9" s="57">
        <v>2</v>
      </c>
      <c r="F9" s="29" t="s">
        <v>87</v>
      </c>
      <c r="G9" s="58">
        <v>1.5</v>
      </c>
      <c r="H9" s="44" t="s">
        <v>88</v>
      </c>
      <c r="I9" s="59">
        <f>E9*G9</f>
        <v>3</v>
      </c>
      <c r="J9" s="40"/>
      <c r="K9" s="26"/>
    </row>
    <row r="10" spans="1:11" ht="15" customHeight="1">
      <c r="A10" s="85"/>
      <c r="B10" s="24"/>
      <c r="C10" s="30"/>
      <c r="D10" s="32"/>
      <c r="E10" s="23"/>
      <c r="F10" s="24"/>
      <c r="G10" s="53"/>
      <c r="H10" s="25"/>
      <c r="I10" s="45"/>
      <c r="J10" s="40"/>
      <c r="K10" s="26"/>
    </row>
    <row r="11" spans="1:11" ht="15" customHeight="1" thickBot="1">
      <c r="A11" s="85"/>
      <c r="B11" s="24"/>
      <c r="C11" s="64"/>
      <c r="D11" s="65"/>
      <c r="E11" s="50"/>
      <c r="F11" s="31"/>
      <c r="G11" s="51"/>
      <c r="H11" s="34"/>
      <c r="I11" s="52"/>
      <c r="J11" s="40"/>
      <c r="K11" s="26"/>
    </row>
    <row r="12" spans="1:11" ht="15" customHeight="1" thickBot="1">
      <c r="A12" s="307" t="s">
        <v>89</v>
      </c>
      <c r="B12" s="308"/>
      <c r="C12" s="27"/>
      <c r="D12" s="27"/>
      <c r="E12" s="27"/>
      <c r="F12" s="27"/>
      <c r="G12" s="27"/>
      <c r="H12" s="27"/>
      <c r="I12" s="22"/>
      <c r="J12" s="40"/>
      <c r="K12" s="26"/>
    </row>
    <row r="13" spans="1:11" ht="15" customHeight="1">
      <c r="A13" s="85"/>
      <c r="B13" s="24"/>
      <c r="C13" s="30"/>
      <c r="D13" s="32"/>
      <c r="E13" s="23"/>
      <c r="F13" s="24"/>
      <c r="G13" s="53"/>
      <c r="H13" s="25"/>
      <c r="I13" s="45"/>
      <c r="J13" s="40"/>
      <c r="K13" s="26"/>
    </row>
    <row r="14" spans="1:11" ht="15" customHeight="1">
      <c r="A14" s="309" t="s">
        <v>90</v>
      </c>
      <c r="B14" s="310"/>
      <c r="C14" s="310"/>
      <c r="D14" s="311"/>
      <c r="E14" s="60"/>
      <c r="F14" s="29" t="s">
        <v>112</v>
      </c>
      <c r="H14" s="44"/>
      <c r="I14" s="55"/>
      <c r="J14" s="40"/>
      <c r="K14" s="26"/>
    </row>
    <row r="15" spans="1:11" ht="15" customHeight="1">
      <c r="A15" s="56"/>
      <c r="C15" s="61"/>
      <c r="E15" s="62" t="s">
        <v>85</v>
      </c>
      <c r="F15" s="62" t="s">
        <v>85</v>
      </c>
      <c r="G15" s="44"/>
      <c r="H15" s="44"/>
      <c r="I15" s="55"/>
      <c r="J15" s="40"/>
      <c r="K15" s="26"/>
    </row>
    <row r="16" spans="1:11" ht="15" customHeight="1">
      <c r="A16" s="56"/>
      <c r="C16" s="63"/>
      <c r="E16" s="57">
        <f>406.13+35.62+356.7+96.2</f>
        <v>894.65</v>
      </c>
      <c r="F16" s="57">
        <v>900</v>
      </c>
      <c r="G16" s="48"/>
      <c r="H16" s="44"/>
      <c r="I16" s="66"/>
      <c r="J16" s="40"/>
      <c r="K16" s="26"/>
    </row>
    <row r="17" spans="1:11" ht="15" customHeight="1">
      <c r="A17" s="56"/>
      <c r="C17" s="63"/>
      <c r="G17" s="48"/>
      <c r="H17" s="44"/>
      <c r="I17" s="66"/>
      <c r="J17" s="40"/>
      <c r="K17" s="26"/>
    </row>
    <row r="18" spans="1:11" ht="15" customHeight="1">
      <c r="A18" s="309" t="s">
        <v>106</v>
      </c>
      <c r="B18" s="310"/>
      <c r="C18" s="310"/>
      <c r="D18" s="310"/>
      <c r="E18" s="311"/>
      <c r="G18" s="48"/>
      <c r="H18" s="44"/>
      <c r="I18" s="66"/>
      <c r="J18" s="40"/>
      <c r="K18" s="26"/>
    </row>
    <row r="19" spans="1:11" ht="15" customHeight="1">
      <c r="A19" s="56"/>
      <c r="C19" s="61"/>
      <c r="E19" s="62" t="s">
        <v>85</v>
      </c>
      <c r="F19" s="44" t="s">
        <v>86</v>
      </c>
      <c r="G19" s="44" t="s">
        <v>105</v>
      </c>
      <c r="H19" s="44"/>
      <c r="I19" s="55" t="s">
        <v>59</v>
      </c>
      <c r="J19" s="40"/>
      <c r="K19" s="26"/>
    </row>
    <row r="20" spans="1:11" ht="15" customHeight="1">
      <c r="A20" s="56"/>
      <c r="C20" s="63"/>
      <c r="E20" s="57">
        <f>F16</f>
        <v>900</v>
      </c>
      <c r="F20" s="58">
        <v>0.05</v>
      </c>
      <c r="G20" s="58">
        <v>0.1</v>
      </c>
      <c r="H20" s="44" t="s">
        <v>88</v>
      </c>
      <c r="I20" s="59">
        <f>E20*F20*G20</f>
        <v>4.5</v>
      </c>
      <c r="J20" s="40"/>
      <c r="K20" s="26"/>
    </row>
    <row r="21" spans="1:11" ht="15" customHeight="1">
      <c r="A21" s="56"/>
      <c r="C21" s="63"/>
      <c r="F21" s="48"/>
      <c r="G21" s="48"/>
      <c r="H21" s="44"/>
      <c r="I21" s="66"/>
      <c r="J21" s="40"/>
      <c r="K21" s="26"/>
    </row>
    <row r="22" spans="1:11" ht="15" customHeight="1">
      <c r="A22" s="325" t="s">
        <v>120</v>
      </c>
      <c r="B22" s="326"/>
      <c r="C22" s="326"/>
      <c r="D22" s="326"/>
      <c r="E22" s="327"/>
      <c r="F22" s="48"/>
      <c r="G22" s="48"/>
      <c r="H22" s="44"/>
      <c r="I22" s="66"/>
      <c r="J22" s="40"/>
      <c r="K22" s="26"/>
    </row>
    <row r="23" spans="1:11" ht="15" customHeight="1">
      <c r="A23" s="331"/>
      <c r="B23" s="332"/>
      <c r="C23" s="332"/>
      <c r="D23" s="332"/>
      <c r="E23" s="333"/>
      <c r="F23" s="48"/>
      <c r="G23" s="48"/>
      <c r="H23" s="44"/>
      <c r="I23" s="66"/>
      <c r="J23" s="40"/>
      <c r="K23" s="26"/>
    </row>
    <row r="24" spans="1:11" ht="15" customHeight="1">
      <c r="A24" s="56"/>
      <c r="C24" s="63"/>
      <c r="E24" s="62" t="s">
        <v>85</v>
      </c>
      <c r="F24" s="44" t="s">
        <v>86</v>
      </c>
      <c r="G24" s="44" t="s">
        <v>105</v>
      </c>
      <c r="H24" s="44"/>
      <c r="I24" s="55" t="s">
        <v>59</v>
      </c>
      <c r="J24" s="40"/>
      <c r="K24" s="26"/>
    </row>
    <row r="25" spans="1:11" ht="15" customHeight="1">
      <c r="A25" s="56"/>
      <c r="C25" s="63"/>
      <c r="E25" s="57">
        <f>356.7+96.2</f>
        <v>452.9</v>
      </c>
      <c r="F25" s="58">
        <v>0.06</v>
      </c>
      <c r="G25" s="58">
        <v>2</v>
      </c>
      <c r="H25" s="44" t="s">
        <v>88</v>
      </c>
      <c r="I25" s="59">
        <f>E25*F25*G25</f>
        <v>54.35</v>
      </c>
      <c r="J25" s="40"/>
      <c r="K25" s="26"/>
    </row>
    <row r="26" spans="1:11" ht="15" customHeight="1">
      <c r="A26" s="56"/>
      <c r="C26" s="63"/>
      <c r="F26" s="48"/>
      <c r="G26" s="48"/>
      <c r="H26" s="44"/>
      <c r="I26" s="66"/>
      <c r="J26" s="40"/>
      <c r="K26" s="26"/>
    </row>
    <row r="27" spans="1:11" ht="15" customHeight="1">
      <c r="A27" s="325" t="s">
        <v>122</v>
      </c>
      <c r="B27" s="326"/>
      <c r="C27" s="326"/>
      <c r="D27" s="326"/>
      <c r="E27" s="327"/>
      <c r="F27" s="48"/>
      <c r="G27" s="48"/>
      <c r="H27" s="44"/>
      <c r="I27" s="66"/>
      <c r="J27" s="40"/>
      <c r="K27" s="26"/>
    </row>
    <row r="28" spans="1:11" ht="15" customHeight="1">
      <c r="A28" s="331"/>
      <c r="B28" s="332"/>
      <c r="C28" s="332"/>
      <c r="D28" s="332"/>
      <c r="E28" s="333"/>
      <c r="F28" s="48"/>
      <c r="G28" s="48"/>
      <c r="H28" s="44"/>
      <c r="I28" s="66"/>
      <c r="J28" s="40"/>
      <c r="K28" s="26"/>
    </row>
    <row r="29" spans="1:11" ht="15" customHeight="1">
      <c r="A29" s="56"/>
      <c r="C29" s="63"/>
      <c r="F29" s="46" t="s">
        <v>111</v>
      </c>
      <c r="G29" s="48"/>
      <c r="H29" s="44"/>
      <c r="I29" s="66"/>
      <c r="J29" s="40"/>
      <c r="K29" s="26"/>
    </row>
    <row r="30" spans="1:11" ht="15" customHeight="1">
      <c r="A30" s="56"/>
      <c r="C30" s="63"/>
      <c r="F30" s="59">
        <v>1</v>
      </c>
      <c r="G30" s="48"/>
      <c r="H30" s="44"/>
      <c r="I30" s="66"/>
      <c r="J30" s="40"/>
      <c r="K30" s="26"/>
    </row>
    <row r="31" spans="1:11" ht="15" customHeight="1">
      <c r="A31" s="56"/>
      <c r="C31" s="63"/>
      <c r="F31" s="48"/>
      <c r="G31" s="48"/>
      <c r="H31" s="44"/>
      <c r="I31" s="66"/>
      <c r="J31" s="40"/>
      <c r="K31" s="26"/>
    </row>
    <row r="32" spans="1:11" ht="15" customHeight="1">
      <c r="A32" s="325" t="s">
        <v>124</v>
      </c>
      <c r="B32" s="326"/>
      <c r="C32" s="326"/>
      <c r="D32" s="326"/>
      <c r="E32" s="327"/>
      <c r="F32" s="48"/>
      <c r="G32" s="48"/>
      <c r="H32" s="44"/>
      <c r="I32" s="66"/>
      <c r="J32" s="40"/>
      <c r="K32" s="26"/>
    </row>
    <row r="33" spans="1:11" ht="15" customHeight="1">
      <c r="A33" s="328"/>
      <c r="B33" s="329"/>
      <c r="C33" s="329"/>
      <c r="D33" s="329"/>
      <c r="E33" s="330"/>
      <c r="F33" s="48"/>
      <c r="G33" s="48"/>
      <c r="H33" s="44"/>
      <c r="I33" s="66"/>
      <c r="J33" s="40"/>
      <c r="K33" s="26"/>
    </row>
    <row r="34" spans="1:11" ht="15" customHeight="1">
      <c r="A34" s="331"/>
      <c r="B34" s="332"/>
      <c r="C34" s="332"/>
      <c r="D34" s="332"/>
      <c r="E34" s="333"/>
      <c r="F34" s="48"/>
      <c r="G34" s="48" t="s">
        <v>112</v>
      </c>
      <c r="H34" s="44"/>
      <c r="I34" s="66"/>
      <c r="J34" s="40"/>
      <c r="K34" s="26"/>
    </row>
    <row r="35" spans="1:11" ht="15" customHeight="1">
      <c r="A35" s="56"/>
      <c r="C35" s="63"/>
      <c r="F35" s="62" t="s">
        <v>85</v>
      </c>
      <c r="G35" s="62" t="s">
        <v>85</v>
      </c>
      <c r="H35" s="44"/>
      <c r="I35" s="66"/>
      <c r="J35" s="40"/>
      <c r="K35" s="26"/>
    </row>
    <row r="36" spans="1:11" ht="15" customHeight="1">
      <c r="A36" s="56"/>
      <c r="C36" s="63"/>
      <c r="F36" s="96">
        <v>30.79</v>
      </c>
      <c r="G36" s="96">
        <v>35</v>
      </c>
      <c r="H36" s="44"/>
      <c r="I36" s="66"/>
      <c r="J36" s="40"/>
      <c r="K36" s="26"/>
    </row>
    <row r="37" spans="1:11" ht="15" customHeight="1" thickBot="1">
      <c r="A37" s="56"/>
      <c r="C37" s="63"/>
      <c r="F37" s="48"/>
      <c r="G37" s="48"/>
      <c r="H37" s="44"/>
      <c r="I37" s="66"/>
      <c r="J37" s="40"/>
      <c r="K37" s="26"/>
    </row>
    <row r="38" spans="1:11" ht="15" customHeight="1" thickBot="1">
      <c r="A38" s="307" t="s">
        <v>91</v>
      </c>
      <c r="B38" s="308"/>
      <c r="C38" s="27"/>
      <c r="D38" s="27"/>
      <c r="E38" s="27"/>
      <c r="F38" s="27"/>
      <c r="G38" s="27"/>
      <c r="H38" s="27"/>
      <c r="I38" s="22"/>
      <c r="J38" s="40"/>
      <c r="K38" s="26"/>
    </row>
    <row r="39" spans="1:11" ht="15" customHeight="1">
      <c r="A39" s="85"/>
      <c r="B39" s="24"/>
      <c r="C39" s="30"/>
      <c r="D39" s="32"/>
      <c r="E39" s="23"/>
      <c r="F39" s="24"/>
      <c r="G39" s="53"/>
      <c r="H39" s="25"/>
      <c r="I39" s="45"/>
      <c r="J39" s="40"/>
      <c r="K39" s="26"/>
    </row>
    <row r="40" spans="1:11" ht="15" customHeight="1">
      <c r="A40" s="334" t="s">
        <v>118</v>
      </c>
      <c r="B40" s="335"/>
      <c r="C40" s="335"/>
      <c r="D40" s="335"/>
      <c r="E40" s="336"/>
      <c r="H40" s="44"/>
      <c r="I40" s="55"/>
      <c r="J40" s="40"/>
      <c r="K40" s="26"/>
    </row>
    <row r="41" spans="1:11" ht="15" customHeight="1">
      <c r="A41" s="56"/>
      <c r="C41" s="61"/>
      <c r="E41" s="62" t="s">
        <v>85</v>
      </c>
      <c r="F41" s="44" t="s">
        <v>105</v>
      </c>
      <c r="G41" s="44"/>
      <c r="H41" s="44" t="s">
        <v>0</v>
      </c>
      <c r="I41" s="55"/>
      <c r="J41" s="40"/>
      <c r="K41" s="26"/>
    </row>
    <row r="42" spans="1:11" ht="15" customHeight="1">
      <c r="A42" s="56"/>
      <c r="C42" s="63"/>
      <c r="E42" s="57">
        <v>500</v>
      </c>
      <c r="F42" s="58">
        <v>10</v>
      </c>
      <c r="G42" s="44" t="s">
        <v>88</v>
      </c>
      <c r="H42" s="97">
        <f>E42*F42</f>
        <v>5000</v>
      </c>
      <c r="I42" s="66"/>
      <c r="J42" s="40"/>
      <c r="K42" s="26"/>
    </row>
    <row r="43" spans="1:11" ht="15" customHeight="1">
      <c r="A43" s="85"/>
      <c r="B43" s="24"/>
      <c r="C43" s="30"/>
      <c r="D43" s="32"/>
      <c r="E43" s="23"/>
      <c r="F43" s="24"/>
      <c r="G43" s="53"/>
      <c r="H43" s="25"/>
      <c r="I43" s="45"/>
      <c r="J43" s="40"/>
      <c r="K43" s="26"/>
    </row>
    <row r="44" spans="1:11" ht="15" customHeight="1">
      <c r="A44" s="337" t="s">
        <v>119</v>
      </c>
      <c r="B44" s="338"/>
      <c r="C44" s="338"/>
      <c r="D44" s="338"/>
      <c r="E44" s="339"/>
      <c r="F44" s="24"/>
      <c r="G44" s="53"/>
      <c r="H44" s="25"/>
      <c r="I44" s="45"/>
      <c r="J44" s="40"/>
      <c r="K44" s="26"/>
    </row>
    <row r="45" spans="1:11" ht="15" customHeight="1">
      <c r="A45" s="340"/>
      <c r="B45" s="341"/>
      <c r="C45" s="341"/>
      <c r="D45" s="341"/>
      <c r="E45" s="342"/>
      <c r="F45" s="48"/>
      <c r="G45" s="48"/>
      <c r="H45" s="44"/>
      <c r="I45" s="66"/>
      <c r="J45" s="40"/>
      <c r="K45" s="26"/>
    </row>
    <row r="46" spans="1:11" ht="15" customHeight="1">
      <c r="A46" s="56"/>
      <c r="C46" s="63"/>
      <c r="D46" s="62" t="s">
        <v>85</v>
      </c>
      <c r="E46" s="62" t="s">
        <v>85</v>
      </c>
      <c r="F46" s="44" t="s">
        <v>105</v>
      </c>
      <c r="G46" s="44" t="s">
        <v>86</v>
      </c>
      <c r="H46" s="44"/>
      <c r="I46" s="55" t="s">
        <v>59</v>
      </c>
      <c r="J46" s="40"/>
      <c r="K46" s="26"/>
    </row>
    <row r="47" spans="1:11" ht="15" customHeight="1">
      <c r="A47" s="56"/>
      <c r="C47" s="63"/>
      <c r="D47" s="57">
        <f>413.61+37.06+39</f>
        <v>489.67</v>
      </c>
      <c r="E47" s="57">
        <v>500</v>
      </c>
      <c r="F47" s="58">
        <v>10</v>
      </c>
      <c r="G47" s="58">
        <v>0.15</v>
      </c>
      <c r="H47" s="44" t="s">
        <v>88</v>
      </c>
      <c r="I47" s="97">
        <f>F47*G47*E47</f>
        <v>750</v>
      </c>
      <c r="J47" s="40"/>
      <c r="K47" s="26"/>
    </row>
    <row r="48" spans="1:11" ht="15" customHeight="1">
      <c r="A48" s="56"/>
      <c r="C48" s="63"/>
      <c r="E48" s="29" t="s">
        <v>112</v>
      </c>
      <c r="F48" s="48"/>
      <c r="G48" s="48"/>
      <c r="H48" s="44"/>
      <c r="I48" s="66"/>
      <c r="J48" s="40"/>
      <c r="K48" s="26"/>
    </row>
    <row r="49" spans="1:11" ht="15" customHeight="1">
      <c r="A49" s="56"/>
      <c r="C49" s="63"/>
      <c r="F49" s="48"/>
      <c r="G49" s="48"/>
      <c r="H49" s="44"/>
      <c r="I49" s="66"/>
      <c r="J49" s="40"/>
      <c r="K49" s="26"/>
    </row>
    <row r="50" spans="1:11" ht="15" customHeight="1">
      <c r="A50" s="309" t="s">
        <v>144</v>
      </c>
      <c r="B50" s="310"/>
      <c r="C50" s="310"/>
      <c r="D50" s="311"/>
      <c r="E50" s="167"/>
      <c r="F50" s="28"/>
      <c r="G50" s="28"/>
      <c r="H50" s="168"/>
      <c r="I50" s="55"/>
      <c r="J50" s="40"/>
      <c r="K50" s="26"/>
    </row>
    <row r="51" spans="1:11" ht="15" customHeight="1">
      <c r="A51" s="56"/>
      <c r="B51" s="28"/>
      <c r="C51" s="169"/>
      <c r="D51" s="28"/>
      <c r="E51" s="170" t="s">
        <v>85</v>
      </c>
      <c r="F51" s="28"/>
      <c r="G51" s="168" t="s">
        <v>105</v>
      </c>
      <c r="H51" s="168"/>
      <c r="I51" s="55" t="s">
        <v>0</v>
      </c>
      <c r="J51" s="40"/>
      <c r="K51" s="26"/>
    </row>
    <row r="52" spans="1:11" ht="15" customHeight="1">
      <c r="A52" s="56"/>
      <c r="B52" s="28"/>
      <c r="C52" s="171"/>
      <c r="D52" s="28"/>
      <c r="E52" s="57">
        <v>500</v>
      </c>
      <c r="F52" s="28" t="s">
        <v>87</v>
      </c>
      <c r="G52" s="75">
        <v>10</v>
      </c>
      <c r="H52" s="168" t="s">
        <v>88</v>
      </c>
      <c r="I52" s="59">
        <f>E52*G52</f>
        <v>5000</v>
      </c>
      <c r="J52" s="40"/>
      <c r="K52" s="26"/>
    </row>
    <row r="53" spans="1:11" ht="15" customHeight="1">
      <c r="A53" s="56"/>
      <c r="B53" s="28"/>
      <c r="C53" s="171"/>
      <c r="D53" s="28"/>
      <c r="E53" s="60"/>
      <c r="F53" s="28" t="s">
        <v>145</v>
      </c>
      <c r="G53" s="195"/>
      <c r="H53" s="168" t="s">
        <v>88</v>
      </c>
      <c r="I53" s="66">
        <f>167.022+175.589</f>
        <v>342.61</v>
      </c>
      <c r="J53" s="40"/>
      <c r="K53" s="26"/>
    </row>
    <row r="54" spans="1:11" ht="15" customHeight="1">
      <c r="A54" s="56"/>
      <c r="C54" s="63"/>
      <c r="F54" s="48"/>
      <c r="G54" s="48"/>
      <c r="H54" s="44"/>
      <c r="I54" s="59">
        <f>SUM(I52:I53)</f>
        <v>5342.61</v>
      </c>
      <c r="J54" s="40"/>
      <c r="K54" s="26"/>
    </row>
    <row r="55" spans="1:11" ht="15" customHeight="1">
      <c r="A55" s="325" t="s">
        <v>116</v>
      </c>
      <c r="B55" s="326"/>
      <c r="C55" s="326"/>
      <c r="D55" s="326"/>
      <c r="E55" s="327"/>
      <c r="F55" s="48"/>
      <c r="G55" s="48"/>
      <c r="H55" s="44"/>
      <c r="I55" s="66"/>
      <c r="J55" s="40"/>
      <c r="K55" s="26"/>
    </row>
    <row r="56" spans="1:11" ht="15" customHeight="1">
      <c r="A56" s="331"/>
      <c r="B56" s="332"/>
      <c r="C56" s="332"/>
      <c r="D56" s="332"/>
      <c r="E56" s="333"/>
      <c r="F56" s="48"/>
      <c r="G56" s="48"/>
      <c r="H56" s="44"/>
      <c r="I56" s="66"/>
      <c r="J56" s="40"/>
      <c r="K56" s="26"/>
    </row>
    <row r="57" spans="1:11" ht="15" customHeight="1">
      <c r="A57" s="56"/>
      <c r="C57" s="63"/>
      <c r="D57" s="62" t="s">
        <v>85</v>
      </c>
      <c r="E57" s="62" t="s">
        <v>85</v>
      </c>
      <c r="F57" s="44" t="s">
        <v>105</v>
      </c>
      <c r="G57" s="44"/>
      <c r="H57" s="44" t="s">
        <v>0</v>
      </c>
      <c r="I57" s="66"/>
      <c r="J57" s="40"/>
      <c r="K57" s="26"/>
    </row>
    <row r="58" spans="1:11" ht="15" customHeight="1">
      <c r="A58" s="56"/>
      <c r="C58" s="63"/>
      <c r="D58" s="57">
        <f>413.61+37.06+39</f>
        <v>489.67</v>
      </c>
      <c r="E58" s="57">
        <v>500</v>
      </c>
      <c r="F58" s="58">
        <v>10</v>
      </c>
      <c r="G58" s="44" t="s">
        <v>88</v>
      </c>
      <c r="H58" s="97">
        <f>E58*F58</f>
        <v>5000</v>
      </c>
      <c r="I58" s="66"/>
      <c r="J58" s="40"/>
      <c r="K58" s="26"/>
    </row>
    <row r="59" spans="1:11" ht="15" customHeight="1">
      <c r="A59" s="56"/>
      <c r="C59" s="63"/>
      <c r="D59" s="60"/>
      <c r="E59" s="60"/>
      <c r="F59" s="48" t="s">
        <v>145</v>
      </c>
      <c r="G59" s="44" t="s">
        <v>88</v>
      </c>
      <c r="H59" s="66">
        <f>167.022+175.589</f>
        <v>342.61</v>
      </c>
      <c r="I59" s="66"/>
      <c r="J59" s="40"/>
      <c r="K59" s="26"/>
    </row>
    <row r="60" spans="1:11" ht="15" customHeight="1">
      <c r="A60" s="56"/>
      <c r="C60" s="63"/>
      <c r="F60" s="48"/>
      <c r="G60" s="48"/>
      <c r="H60" s="59">
        <f>SUM(H58:H59)</f>
        <v>5342.61</v>
      </c>
      <c r="I60" s="66"/>
      <c r="J60" s="40"/>
      <c r="K60" s="26"/>
    </row>
    <row r="61" spans="1:11" ht="15" customHeight="1">
      <c r="A61" s="325" t="s">
        <v>117</v>
      </c>
      <c r="B61" s="326"/>
      <c r="C61" s="326"/>
      <c r="D61" s="326"/>
      <c r="E61" s="327"/>
      <c r="F61" s="48"/>
      <c r="G61" s="48"/>
      <c r="H61" s="44"/>
      <c r="I61" s="66"/>
      <c r="J61" s="40"/>
      <c r="K61" s="26"/>
    </row>
    <row r="62" spans="1:11" ht="15" customHeight="1">
      <c r="A62" s="328"/>
      <c r="B62" s="329"/>
      <c r="C62" s="329"/>
      <c r="D62" s="329"/>
      <c r="E62" s="330"/>
      <c r="F62" s="48"/>
      <c r="G62" s="48"/>
      <c r="H62" s="44"/>
      <c r="I62" s="66"/>
      <c r="J62" s="40"/>
      <c r="K62" s="26"/>
    </row>
    <row r="63" spans="1:11" ht="15" customHeight="1">
      <c r="A63" s="331"/>
      <c r="B63" s="332"/>
      <c r="C63" s="332"/>
      <c r="D63" s="332"/>
      <c r="E63" s="333"/>
      <c r="F63" s="48"/>
      <c r="G63" s="48"/>
      <c r="H63" s="44"/>
      <c r="I63" s="66"/>
      <c r="J63" s="40"/>
      <c r="K63" s="26"/>
    </row>
    <row r="64" spans="1:11" ht="15" customHeight="1">
      <c r="A64" s="56"/>
      <c r="C64" s="63"/>
      <c r="D64" s="62" t="s">
        <v>85</v>
      </c>
      <c r="E64" s="62" t="s">
        <v>85</v>
      </c>
      <c r="F64" s="44" t="s">
        <v>105</v>
      </c>
      <c r="G64" s="44" t="s">
        <v>86</v>
      </c>
      <c r="H64" s="44"/>
      <c r="I64" s="55" t="s">
        <v>59</v>
      </c>
      <c r="J64" s="40"/>
      <c r="K64" s="26"/>
    </row>
    <row r="65" spans="1:11" ht="15" customHeight="1">
      <c r="A65" s="56"/>
      <c r="C65" s="63"/>
      <c r="D65" s="57">
        <f>413.61+37.06+39</f>
        <v>489.67</v>
      </c>
      <c r="E65" s="57">
        <v>500</v>
      </c>
      <c r="F65" s="58">
        <v>10</v>
      </c>
      <c r="G65" s="58">
        <v>0.03</v>
      </c>
      <c r="H65" s="44" t="s">
        <v>88</v>
      </c>
      <c r="I65" s="97">
        <f>F65*G65*E65</f>
        <v>150</v>
      </c>
      <c r="J65" s="40"/>
      <c r="K65" s="26"/>
    </row>
    <row r="66" spans="1:11" ht="15" customHeight="1">
      <c r="A66" s="56"/>
      <c r="C66" s="63"/>
      <c r="E66" s="29" t="s">
        <v>145</v>
      </c>
      <c r="F66" s="48">
        <v>342.61</v>
      </c>
      <c r="G66" s="48">
        <v>0.03</v>
      </c>
      <c r="H66" s="44"/>
      <c r="I66" s="66">
        <f>F66*G66</f>
        <v>10.28</v>
      </c>
      <c r="J66" s="40"/>
      <c r="K66" s="26"/>
    </row>
    <row r="67" spans="1:11" ht="15" customHeight="1">
      <c r="A67" s="56"/>
      <c r="C67" s="63"/>
      <c r="F67" s="48"/>
      <c r="G67" s="48"/>
      <c r="H67" s="44"/>
      <c r="I67" s="59">
        <f>SUM(I65:I66)</f>
        <v>160.28</v>
      </c>
      <c r="J67" s="40"/>
      <c r="K67" s="26"/>
    </row>
    <row r="68" spans="1:11" ht="15" customHeight="1">
      <c r="A68" s="325" t="s">
        <v>133</v>
      </c>
      <c r="B68" s="326"/>
      <c r="C68" s="326"/>
      <c r="D68" s="326"/>
      <c r="E68" s="327"/>
      <c r="F68" s="48"/>
      <c r="G68" s="48"/>
      <c r="H68" s="44"/>
      <c r="I68" s="66"/>
      <c r="J68" s="40"/>
      <c r="K68" s="26"/>
    </row>
    <row r="69" spans="1:11" ht="15" customHeight="1">
      <c r="A69" s="331"/>
      <c r="B69" s="332"/>
      <c r="C69" s="332"/>
      <c r="D69" s="332"/>
      <c r="E69" s="333"/>
      <c r="F69" s="48"/>
      <c r="G69" s="48"/>
      <c r="H69" s="44"/>
      <c r="I69" s="66"/>
      <c r="J69" s="40"/>
      <c r="K69" s="26"/>
    </row>
    <row r="70" spans="1:11" ht="15" customHeight="1">
      <c r="A70" s="56"/>
      <c r="C70" s="63"/>
      <c r="D70" s="62" t="s">
        <v>85</v>
      </c>
      <c r="E70" s="62" t="s">
        <v>85</v>
      </c>
      <c r="F70" s="44" t="s">
        <v>105</v>
      </c>
      <c r="G70" s="44" t="s">
        <v>86</v>
      </c>
      <c r="H70" s="44"/>
      <c r="I70" s="55" t="s">
        <v>59</v>
      </c>
      <c r="J70" s="40"/>
      <c r="K70" s="26"/>
    </row>
    <row r="71" spans="1:11" ht="15" customHeight="1">
      <c r="A71" s="56"/>
      <c r="C71" s="63"/>
      <c r="D71" s="57">
        <f>413.61+37.06+39</f>
        <v>489.67</v>
      </c>
      <c r="E71" s="57">
        <v>500</v>
      </c>
      <c r="F71" s="58">
        <v>10</v>
      </c>
      <c r="G71" s="58">
        <v>0.03</v>
      </c>
      <c r="H71" s="44" t="s">
        <v>88</v>
      </c>
      <c r="I71" s="97">
        <f>F71*G71*E71</f>
        <v>150</v>
      </c>
      <c r="J71" s="40"/>
      <c r="K71" s="26"/>
    </row>
    <row r="72" spans="1:11" ht="15" customHeight="1">
      <c r="A72" s="56"/>
      <c r="C72" s="63"/>
      <c r="E72" s="60"/>
      <c r="F72" s="48" t="s">
        <v>145</v>
      </c>
      <c r="G72" s="48"/>
      <c r="H72" s="44" t="s">
        <v>88</v>
      </c>
      <c r="I72" s="66">
        <v>10.28</v>
      </c>
      <c r="J72" s="40"/>
      <c r="K72" s="26"/>
    </row>
    <row r="73" spans="1:11" ht="15" customHeight="1">
      <c r="A73" s="56"/>
      <c r="C73" s="63"/>
      <c r="E73" s="60"/>
      <c r="F73" s="48"/>
      <c r="G73" s="48"/>
      <c r="H73" s="44"/>
      <c r="I73" s="59">
        <f>SUM(I71:I72)</f>
        <v>160.28</v>
      </c>
      <c r="J73" s="40"/>
      <c r="K73" s="26"/>
    </row>
    <row r="74" spans="1:11" ht="15" customHeight="1">
      <c r="A74" s="56"/>
      <c r="C74" s="63"/>
      <c r="E74" s="98" t="s">
        <v>134</v>
      </c>
      <c r="F74" s="48"/>
      <c r="G74" s="46" t="s">
        <v>32</v>
      </c>
      <c r="H74" s="44"/>
      <c r="I74" s="66"/>
      <c r="J74" s="40"/>
      <c r="K74" s="26"/>
    </row>
    <row r="75" spans="1:11" ht="15" customHeight="1">
      <c r="A75" s="56"/>
      <c r="C75" s="63"/>
      <c r="E75" s="57">
        <v>65</v>
      </c>
      <c r="F75" s="48" t="s">
        <v>88</v>
      </c>
      <c r="G75" s="59">
        <f>E75*I73</f>
        <v>10418.2</v>
      </c>
      <c r="H75" s="44"/>
      <c r="I75" s="66"/>
      <c r="J75" s="40"/>
      <c r="K75" s="26"/>
    </row>
    <row r="76" spans="1:11" ht="15" customHeight="1" thickBot="1">
      <c r="A76" s="85"/>
      <c r="B76" s="24"/>
      <c r="C76" s="64"/>
      <c r="D76" s="65"/>
      <c r="E76" s="50"/>
      <c r="F76" s="31"/>
      <c r="G76" s="51"/>
      <c r="H76" s="34"/>
      <c r="I76" s="52"/>
      <c r="J76" s="40"/>
      <c r="K76" s="26"/>
    </row>
    <row r="77" spans="1:20" ht="14.25" thickBot="1">
      <c r="A77" s="307" t="s">
        <v>127</v>
      </c>
      <c r="B77" s="308"/>
      <c r="C77" s="27"/>
      <c r="D77" s="27"/>
      <c r="E77" s="27"/>
      <c r="F77" s="27"/>
      <c r="G77" s="27"/>
      <c r="H77" s="27"/>
      <c r="I77" s="22"/>
      <c r="J77" s="87"/>
      <c r="K77" s="49"/>
      <c r="L77" s="49"/>
      <c r="M77" s="49"/>
      <c r="N77" s="49"/>
      <c r="O77" s="49"/>
      <c r="P77" s="49"/>
      <c r="Q77" s="49"/>
      <c r="R77" s="49"/>
      <c r="S77" s="49"/>
      <c r="T77" s="29"/>
    </row>
    <row r="78" spans="1:20" ht="12.75">
      <c r="A78" s="85"/>
      <c r="B78" s="24"/>
      <c r="C78" s="30"/>
      <c r="D78" s="32"/>
      <c r="E78" s="23"/>
      <c r="F78" s="24"/>
      <c r="G78" s="53"/>
      <c r="H78" s="25"/>
      <c r="I78" s="45"/>
      <c r="J78" s="88"/>
      <c r="K78" s="47"/>
      <c r="L78" s="47"/>
      <c r="M78" s="47"/>
      <c r="N78" s="47"/>
      <c r="O78" s="47"/>
      <c r="P78" s="47"/>
      <c r="Q78" s="47"/>
      <c r="R78" s="47"/>
      <c r="S78" s="47"/>
      <c r="T78" s="29"/>
    </row>
    <row r="79" spans="1:20" ht="12.75">
      <c r="A79" s="309" t="s">
        <v>65</v>
      </c>
      <c r="B79" s="310"/>
      <c r="C79" s="310"/>
      <c r="D79" s="311"/>
      <c r="E79" s="60"/>
      <c r="H79" s="44"/>
      <c r="I79" s="55"/>
      <c r="J79" s="88"/>
      <c r="K79" s="47"/>
      <c r="L79" s="47"/>
      <c r="M79" s="47"/>
      <c r="N79" s="47"/>
      <c r="O79" s="47"/>
      <c r="P79" s="47"/>
      <c r="Q79" s="47"/>
      <c r="R79" s="47"/>
      <c r="S79" s="47"/>
      <c r="T79" s="29"/>
    </row>
    <row r="80" spans="1:20" ht="12.75">
      <c r="A80" s="56"/>
      <c r="C80" s="61"/>
      <c r="E80" s="44" t="s">
        <v>129</v>
      </c>
      <c r="F80" s="44" t="s">
        <v>130</v>
      </c>
      <c r="G80" s="62"/>
      <c r="H80" s="44"/>
      <c r="I80" s="55"/>
      <c r="J80" s="88"/>
      <c r="K80" s="47"/>
      <c r="L80" s="47"/>
      <c r="M80" s="47"/>
      <c r="N80" s="47"/>
      <c r="O80" s="47"/>
      <c r="P80" s="47"/>
      <c r="Q80" s="47"/>
      <c r="R80" s="47"/>
      <c r="S80" s="47"/>
      <c r="T80" s="29"/>
    </row>
    <row r="81" spans="1:20" ht="12.75">
      <c r="A81" s="56"/>
      <c r="C81" s="63"/>
      <c r="E81" s="58">
        <v>5</v>
      </c>
      <c r="F81" s="59">
        <v>35</v>
      </c>
      <c r="G81" s="60"/>
      <c r="H81" s="44"/>
      <c r="I81" s="66"/>
      <c r="J81" s="88"/>
      <c r="K81" s="47"/>
      <c r="L81" s="47"/>
      <c r="M81" s="47"/>
      <c r="N81" s="47"/>
      <c r="O81" s="47"/>
      <c r="P81" s="47"/>
      <c r="Q81" s="47"/>
      <c r="R81" s="47"/>
      <c r="S81" s="47"/>
      <c r="T81" s="29"/>
    </row>
    <row r="82" spans="1:20" ht="12.75">
      <c r="A82" s="56"/>
      <c r="C82" s="63"/>
      <c r="E82" s="60"/>
      <c r="G82" s="48"/>
      <c r="H82" s="44"/>
      <c r="I82" s="66"/>
      <c r="J82" s="88"/>
      <c r="K82" s="47"/>
      <c r="L82" s="47"/>
      <c r="M82" s="47"/>
      <c r="N82" s="47"/>
      <c r="O82" s="47"/>
      <c r="P82" s="47"/>
      <c r="Q82" s="47"/>
      <c r="R82" s="47"/>
      <c r="S82" s="47"/>
      <c r="T82" s="29"/>
    </row>
    <row r="83" spans="1:20" ht="12.75">
      <c r="A83" s="309" t="s">
        <v>66</v>
      </c>
      <c r="B83" s="310"/>
      <c r="C83" s="310"/>
      <c r="D83" s="310"/>
      <c r="E83" s="310"/>
      <c r="F83" s="311"/>
      <c r="G83" s="48"/>
      <c r="H83" s="44"/>
      <c r="I83" s="66"/>
      <c r="J83" s="88"/>
      <c r="K83" s="47"/>
      <c r="L83" s="47"/>
      <c r="M83" s="47"/>
      <c r="N83" s="47"/>
      <c r="O83" s="47"/>
      <c r="P83" s="47"/>
      <c r="Q83" s="47"/>
      <c r="R83" s="47"/>
      <c r="S83" s="47"/>
      <c r="T83" s="29"/>
    </row>
    <row r="84" spans="1:20" ht="12.75">
      <c r="A84" s="56"/>
      <c r="B84" s="84"/>
      <c r="C84" s="84"/>
      <c r="D84" s="84"/>
      <c r="E84" s="84"/>
      <c r="F84" s="84"/>
      <c r="G84" s="48"/>
      <c r="H84" s="44"/>
      <c r="I84" s="66"/>
      <c r="J84" s="88"/>
      <c r="K84" s="47"/>
      <c r="L84" s="47"/>
      <c r="M84" s="47"/>
      <c r="N84" s="47"/>
      <c r="O84" s="47"/>
      <c r="P84" s="47"/>
      <c r="Q84" s="47"/>
      <c r="R84" s="47"/>
      <c r="S84" s="47"/>
      <c r="T84" s="29"/>
    </row>
    <row r="85" spans="1:20" ht="12.75">
      <c r="A85" s="56"/>
      <c r="C85" s="63"/>
      <c r="D85" s="62" t="s">
        <v>85</v>
      </c>
      <c r="E85" s="44" t="s">
        <v>86</v>
      </c>
      <c r="F85" s="44" t="s">
        <v>105</v>
      </c>
      <c r="G85" s="44"/>
      <c r="H85" s="44" t="s">
        <v>59</v>
      </c>
      <c r="I85" s="66"/>
      <c r="J85" s="88"/>
      <c r="K85" s="47"/>
      <c r="L85" s="47"/>
      <c r="M85" s="47"/>
      <c r="N85" s="47"/>
      <c r="O85" s="47"/>
      <c r="P85" s="47"/>
      <c r="Q85" s="47"/>
      <c r="R85" s="47"/>
      <c r="S85" s="47"/>
      <c r="T85" s="29"/>
    </row>
    <row r="86" spans="1:20" ht="12.75">
      <c r="A86" s="56"/>
      <c r="C86" s="63"/>
      <c r="D86" s="57">
        <v>35</v>
      </c>
      <c r="E86" s="58">
        <v>0.05</v>
      </c>
      <c r="F86" s="58">
        <v>0.1</v>
      </c>
      <c r="G86" s="44" t="s">
        <v>88</v>
      </c>
      <c r="H86" s="59">
        <f>D86*E86*F86</f>
        <v>0.18</v>
      </c>
      <c r="I86" s="66"/>
      <c r="J86" s="88"/>
      <c r="K86" s="47"/>
      <c r="L86" s="47"/>
      <c r="M86" s="47"/>
      <c r="N86" s="47"/>
      <c r="O86" s="47"/>
      <c r="P86" s="47"/>
      <c r="Q86" s="47"/>
      <c r="R86" s="47"/>
      <c r="S86" s="47"/>
      <c r="T86" s="29"/>
    </row>
    <row r="87" spans="1:20" ht="12.75">
      <c r="A87" s="56"/>
      <c r="C87" s="63"/>
      <c r="E87" s="60"/>
      <c r="G87" s="48"/>
      <c r="H87" s="44"/>
      <c r="I87" s="66"/>
      <c r="J87" s="88"/>
      <c r="K87" s="47"/>
      <c r="L87" s="47"/>
      <c r="M87" s="47"/>
      <c r="N87" s="47"/>
      <c r="O87" s="47"/>
      <c r="P87" s="47"/>
      <c r="Q87" s="47"/>
      <c r="R87" s="47"/>
      <c r="S87" s="47"/>
      <c r="T87" s="29"/>
    </row>
    <row r="88" spans="1:20" ht="12.75">
      <c r="A88" s="309" t="s">
        <v>74</v>
      </c>
      <c r="B88" s="310"/>
      <c r="C88" s="310"/>
      <c r="D88" s="310"/>
      <c r="E88" s="311"/>
      <c r="G88" s="48"/>
      <c r="H88" s="44"/>
      <c r="I88" s="66"/>
      <c r="J88" s="88"/>
      <c r="K88" s="47"/>
      <c r="L88" s="47"/>
      <c r="M88" s="47"/>
      <c r="N88" s="47"/>
      <c r="O88" s="47"/>
      <c r="P88" s="47"/>
      <c r="Q88" s="47"/>
      <c r="R88" s="47"/>
      <c r="S88" s="47"/>
      <c r="T88" s="29"/>
    </row>
    <row r="89" spans="1:20" ht="12.75">
      <c r="A89" s="56"/>
      <c r="C89" s="63"/>
      <c r="E89" s="60"/>
      <c r="F89" s="44" t="s">
        <v>129</v>
      </c>
      <c r="G89" s="44" t="s">
        <v>93</v>
      </c>
      <c r="H89" s="29" t="s">
        <v>112</v>
      </c>
      <c r="I89" s="66"/>
      <c r="J89" s="88"/>
      <c r="K89" s="47"/>
      <c r="L89" s="47"/>
      <c r="M89" s="47"/>
      <c r="N89" s="47"/>
      <c r="O89" s="47"/>
      <c r="P89" s="47"/>
      <c r="Q89" s="47"/>
      <c r="R89" s="47"/>
      <c r="S89" s="47"/>
      <c r="T89" s="29"/>
    </row>
    <row r="90" spans="1:20" ht="12.75">
      <c r="A90" s="56"/>
      <c r="C90" s="63"/>
      <c r="E90" s="60"/>
      <c r="F90" s="58">
        <v>5</v>
      </c>
      <c r="G90" s="59">
        <v>79</v>
      </c>
      <c r="H90" s="59">
        <v>80</v>
      </c>
      <c r="I90" s="66"/>
      <c r="J90" s="88"/>
      <c r="K90" s="47"/>
      <c r="L90" s="47"/>
      <c r="M90" s="47"/>
      <c r="N90" s="47"/>
      <c r="O90" s="47"/>
      <c r="P90" s="47"/>
      <c r="Q90" s="47"/>
      <c r="R90" s="47"/>
      <c r="S90" s="47"/>
      <c r="T90" s="29"/>
    </row>
    <row r="91" spans="1:20" ht="12.75">
      <c r="A91" s="56"/>
      <c r="C91" s="63"/>
      <c r="E91" s="60"/>
      <c r="G91" s="48"/>
      <c r="H91" s="44"/>
      <c r="I91" s="66"/>
      <c r="J91" s="88"/>
      <c r="K91" s="47"/>
      <c r="L91" s="47"/>
      <c r="M91" s="47"/>
      <c r="N91" s="47"/>
      <c r="O91" s="47"/>
      <c r="P91" s="47"/>
      <c r="Q91" s="47"/>
      <c r="R91" s="47"/>
      <c r="S91" s="47"/>
      <c r="T91" s="29"/>
    </row>
    <row r="92" spans="1:20" ht="13.5" thickBot="1">
      <c r="A92" s="86"/>
      <c r="B92" s="31"/>
      <c r="C92" s="64"/>
      <c r="D92" s="65"/>
      <c r="E92" s="50"/>
      <c r="F92" s="31"/>
      <c r="G92" s="51"/>
      <c r="H92" s="34"/>
      <c r="I92" s="52"/>
      <c r="J92" s="88"/>
      <c r="K92" s="47"/>
      <c r="L92" s="47"/>
      <c r="M92" s="47"/>
      <c r="N92" s="47"/>
      <c r="O92" s="47"/>
      <c r="P92" s="47"/>
      <c r="Q92" s="47"/>
      <c r="R92" s="47"/>
      <c r="S92" s="47"/>
      <c r="T92" s="29"/>
    </row>
    <row r="93" spans="1:20" ht="14.25" thickBot="1">
      <c r="A93" s="307" t="s">
        <v>128</v>
      </c>
      <c r="B93" s="308"/>
      <c r="C93" s="67"/>
      <c r="D93" s="68"/>
      <c r="E93" s="68"/>
      <c r="F93" s="69"/>
      <c r="G93" s="69"/>
      <c r="H93" s="69"/>
      <c r="I93" s="70"/>
      <c r="J93" s="88"/>
      <c r="K93" s="47"/>
      <c r="L93" s="47"/>
      <c r="M93" s="47"/>
      <c r="N93" s="47"/>
      <c r="O93" s="47"/>
      <c r="P93" s="47"/>
      <c r="Q93" s="47"/>
      <c r="R93" s="47"/>
      <c r="S93" s="47"/>
      <c r="T93" s="29"/>
    </row>
    <row r="94" spans="1:20" ht="12.75">
      <c r="A94" s="312" t="s">
        <v>92</v>
      </c>
      <c r="B94" s="313"/>
      <c r="C94" s="314"/>
      <c r="D94" s="314"/>
      <c r="E94" s="315"/>
      <c r="G94" s="48"/>
      <c r="I94" s="71"/>
      <c r="J94" s="88"/>
      <c r="K94" s="47"/>
      <c r="L94" s="47"/>
      <c r="M94" s="47"/>
      <c r="N94" s="47"/>
      <c r="O94" s="47"/>
      <c r="P94" s="47"/>
      <c r="Q94" s="47"/>
      <c r="R94" s="47"/>
      <c r="S94" s="47"/>
      <c r="T94" s="29"/>
    </row>
    <row r="95" spans="1:20" ht="12.75">
      <c r="A95" s="316"/>
      <c r="B95" s="317"/>
      <c r="C95" s="317"/>
      <c r="D95" s="317"/>
      <c r="E95" s="318"/>
      <c r="G95" s="48"/>
      <c r="I95" s="71"/>
      <c r="J95" s="88"/>
      <c r="K95" s="47"/>
      <c r="L95" s="47"/>
      <c r="M95" s="47"/>
      <c r="N95" s="47"/>
      <c r="O95" s="47"/>
      <c r="P95" s="47"/>
      <c r="Q95" s="47"/>
      <c r="R95" s="47"/>
      <c r="S95" s="47"/>
      <c r="T95" s="29"/>
    </row>
    <row r="96" spans="1:20" ht="12.75">
      <c r="A96" s="127"/>
      <c r="B96" s="128"/>
      <c r="C96" s="128"/>
      <c r="D96" s="128"/>
      <c r="E96" s="128"/>
      <c r="G96" s="48"/>
      <c r="I96" s="71"/>
      <c r="J96" s="88"/>
      <c r="K96" s="47"/>
      <c r="L96" s="47"/>
      <c r="M96" s="47"/>
      <c r="N96" s="47"/>
      <c r="O96" s="47"/>
      <c r="P96" s="47"/>
      <c r="Q96" s="47"/>
      <c r="R96" s="47"/>
      <c r="S96" s="47"/>
      <c r="T96" s="29"/>
    </row>
    <row r="97" spans="1:20" ht="12.75">
      <c r="A97" s="127"/>
      <c r="B97" s="128"/>
      <c r="C97" s="128"/>
      <c r="D97" s="128"/>
      <c r="E97" s="128"/>
      <c r="F97" s="44"/>
      <c r="G97" s="48"/>
      <c r="I97" s="71"/>
      <c r="J97" s="88"/>
      <c r="K97" s="47"/>
      <c r="L97" s="47"/>
      <c r="M97" s="47"/>
      <c r="N97" s="47"/>
      <c r="O97" s="47"/>
      <c r="P97" s="47"/>
      <c r="Q97" s="47"/>
      <c r="R97" s="47"/>
      <c r="S97" s="47"/>
      <c r="T97" s="29"/>
    </row>
    <row r="98" spans="1:20" ht="12.75">
      <c r="A98" s="83" t="s">
        <v>94</v>
      </c>
      <c r="B98" s="128"/>
      <c r="C98" s="62" t="s">
        <v>111</v>
      </c>
      <c r="D98" s="44" t="s">
        <v>93</v>
      </c>
      <c r="E98" s="44" t="s">
        <v>93</v>
      </c>
      <c r="F98" s="46"/>
      <c r="G98" s="48"/>
      <c r="I98" s="71"/>
      <c r="J98" s="88"/>
      <c r="K98" s="47"/>
      <c r="L98" s="47"/>
      <c r="M98" s="47"/>
      <c r="N98" s="47"/>
      <c r="O98" s="47"/>
      <c r="P98" s="47"/>
      <c r="Q98" s="47"/>
      <c r="R98" s="47"/>
      <c r="S98" s="47"/>
      <c r="T98" s="29"/>
    </row>
    <row r="99" spans="1:20" ht="12.75">
      <c r="A99" s="72"/>
      <c r="B99" s="128"/>
      <c r="C99" s="57">
        <v>1</v>
      </c>
      <c r="D99" s="59">
        <f>1.6*2</f>
        <v>3.2</v>
      </c>
      <c r="E99" s="59">
        <f>D99*C99</f>
        <v>3.2</v>
      </c>
      <c r="G99" s="48"/>
      <c r="I99" s="71"/>
      <c r="J99" s="88"/>
      <c r="K99" s="47"/>
      <c r="L99" s="47"/>
      <c r="M99" s="47"/>
      <c r="N99" s="47"/>
      <c r="O99" s="47"/>
      <c r="P99" s="47"/>
      <c r="Q99" s="47"/>
      <c r="R99" s="47"/>
      <c r="S99" s="47"/>
      <c r="T99" s="29"/>
    </row>
    <row r="100" spans="1:20" ht="12.75">
      <c r="A100" s="83"/>
      <c r="B100" s="128"/>
      <c r="C100" s="128"/>
      <c r="D100" s="128"/>
      <c r="E100" s="128"/>
      <c r="G100" s="48"/>
      <c r="I100" s="71"/>
      <c r="J100" s="88"/>
      <c r="K100" s="47"/>
      <c r="L100" s="47"/>
      <c r="M100" s="47"/>
      <c r="N100" s="47"/>
      <c r="O100" s="47"/>
      <c r="P100" s="47"/>
      <c r="Q100" s="47"/>
      <c r="R100" s="47"/>
      <c r="S100" s="47"/>
      <c r="T100" s="29"/>
    </row>
    <row r="101" spans="1:20" ht="12.75">
      <c r="A101" s="83"/>
      <c r="B101" s="128"/>
      <c r="C101" s="128"/>
      <c r="D101" s="128"/>
      <c r="E101" s="128"/>
      <c r="G101" s="48"/>
      <c r="I101" s="71"/>
      <c r="J101" s="88"/>
      <c r="K101" s="47"/>
      <c r="L101" s="47"/>
      <c r="M101" s="47"/>
      <c r="N101" s="47"/>
      <c r="O101" s="47"/>
      <c r="P101" s="47"/>
      <c r="Q101" s="47"/>
      <c r="R101" s="47"/>
      <c r="S101" s="47"/>
      <c r="T101" s="29"/>
    </row>
    <row r="102" spans="1:20" ht="12.75">
      <c r="A102" s="83" t="s">
        <v>110</v>
      </c>
      <c r="B102" s="128"/>
      <c r="C102" s="62" t="s">
        <v>111</v>
      </c>
      <c r="D102" s="44" t="s">
        <v>93</v>
      </c>
      <c r="E102" s="44" t="s">
        <v>93</v>
      </c>
      <c r="G102" s="48"/>
      <c r="I102" s="71"/>
      <c r="J102" s="88"/>
      <c r="K102" s="47"/>
      <c r="L102" s="47"/>
      <c r="M102" s="47"/>
      <c r="N102" s="47"/>
      <c r="O102" s="47"/>
      <c r="P102" s="47"/>
      <c r="Q102" s="47"/>
      <c r="R102" s="47"/>
      <c r="S102" s="47"/>
      <c r="T102" s="29"/>
    </row>
    <row r="103" spans="1:20" ht="12.75">
      <c r="A103" s="83"/>
      <c r="B103" s="128"/>
      <c r="C103" s="57">
        <v>3</v>
      </c>
      <c r="D103" s="59">
        <v>7</v>
      </c>
      <c r="E103" s="59">
        <f>D103*C103</f>
        <v>21</v>
      </c>
      <c r="G103" s="48"/>
      <c r="I103" s="71"/>
      <c r="J103" s="88"/>
      <c r="K103" s="47"/>
      <c r="L103" s="47"/>
      <c r="M103" s="47"/>
      <c r="N103" s="47"/>
      <c r="O103" s="47"/>
      <c r="P103" s="47"/>
      <c r="Q103" s="47"/>
      <c r="R103" s="47"/>
      <c r="S103" s="47"/>
      <c r="T103" s="29"/>
    </row>
    <row r="104" spans="1:20" ht="12.75">
      <c r="A104" s="83"/>
      <c r="B104" s="128"/>
      <c r="C104" s="60"/>
      <c r="D104" s="46"/>
      <c r="E104" s="46"/>
      <c r="G104" s="48"/>
      <c r="I104" s="71"/>
      <c r="J104" s="88"/>
      <c r="K104" s="47"/>
      <c r="L104" s="47"/>
      <c r="M104" s="47"/>
      <c r="N104" s="47"/>
      <c r="O104" s="47"/>
      <c r="P104" s="47"/>
      <c r="Q104" s="47"/>
      <c r="R104" s="47"/>
      <c r="S104" s="47"/>
      <c r="T104" s="29"/>
    </row>
    <row r="105" spans="1:20" ht="12.75">
      <c r="A105" s="83"/>
      <c r="B105" s="128"/>
      <c r="C105" s="60"/>
      <c r="D105" s="46"/>
      <c r="E105" s="46"/>
      <c r="G105" s="48"/>
      <c r="I105" s="71"/>
      <c r="J105" s="88"/>
      <c r="K105" s="47"/>
      <c r="L105" s="47"/>
      <c r="M105" s="47"/>
      <c r="N105" s="47"/>
      <c r="O105" s="47"/>
      <c r="P105" s="47"/>
      <c r="Q105" s="47"/>
      <c r="R105" s="47"/>
      <c r="S105" s="47"/>
      <c r="T105" s="29"/>
    </row>
    <row r="106" spans="1:20" ht="12.75">
      <c r="A106" s="83" t="s">
        <v>113</v>
      </c>
      <c r="B106" s="128"/>
      <c r="C106" s="62" t="s">
        <v>85</v>
      </c>
      <c r="E106" s="44" t="s">
        <v>105</v>
      </c>
      <c r="F106" s="44"/>
      <c r="G106" s="44" t="s">
        <v>0</v>
      </c>
      <c r="H106" s="160" t="s">
        <v>32</v>
      </c>
      <c r="I106" s="55" t="s">
        <v>114</v>
      </c>
      <c r="J106" s="88"/>
      <c r="K106" s="47"/>
      <c r="L106" s="47"/>
      <c r="M106" s="47"/>
      <c r="N106" s="47"/>
      <c r="O106" s="47"/>
      <c r="P106" s="47"/>
      <c r="Q106" s="47"/>
      <c r="R106" s="47"/>
      <c r="S106" s="47"/>
      <c r="T106" s="29"/>
    </row>
    <row r="107" spans="1:20" ht="12.75">
      <c r="A107" s="83"/>
      <c r="B107" s="128"/>
      <c r="C107" s="57">
        <v>4</v>
      </c>
      <c r="D107" s="29" t="s">
        <v>87</v>
      </c>
      <c r="E107" s="58">
        <v>0.4</v>
      </c>
      <c r="F107" s="44" t="s">
        <v>88</v>
      </c>
      <c r="G107" s="59">
        <f>C107*E107</f>
        <v>1.6</v>
      </c>
      <c r="H107" s="58">
        <f>7*G107</f>
        <v>11.2</v>
      </c>
      <c r="I107" s="59">
        <f>H107*5</f>
        <v>56</v>
      </c>
      <c r="J107" s="88"/>
      <c r="K107" s="47"/>
      <c r="L107" s="47"/>
      <c r="M107" s="47"/>
      <c r="N107" s="47"/>
      <c r="O107" s="47"/>
      <c r="P107" s="47"/>
      <c r="Q107" s="47"/>
      <c r="R107" s="47"/>
      <c r="S107" s="47"/>
      <c r="T107" s="29"/>
    </row>
    <row r="108" spans="1:20" ht="12.75">
      <c r="A108" s="83"/>
      <c r="B108" s="128"/>
      <c r="I108" s="71"/>
      <c r="J108" s="88"/>
      <c r="K108" s="47"/>
      <c r="L108" s="47"/>
      <c r="M108" s="47"/>
      <c r="N108" s="47"/>
      <c r="O108" s="47"/>
      <c r="P108" s="47"/>
      <c r="Q108" s="47"/>
      <c r="R108" s="47"/>
      <c r="S108" s="47"/>
      <c r="T108" s="29"/>
    </row>
    <row r="109" spans="1:20" ht="12.75">
      <c r="A109" s="83"/>
      <c r="B109" s="128"/>
      <c r="I109" s="71"/>
      <c r="J109" s="88"/>
      <c r="K109" s="47"/>
      <c r="L109" s="47"/>
      <c r="M109" s="47"/>
      <c r="N109" s="47"/>
      <c r="O109" s="47"/>
      <c r="P109" s="47"/>
      <c r="Q109" s="47"/>
      <c r="R109" s="47"/>
      <c r="S109" s="47"/>
      <c r="T109" s="29"/>
    </row>
    <row r="110" spans="1:20" ht="12.75">
      <c r="A110" s="127"/>
      <c r="B110" s="128"/>
      <c r="C110" s="128"/>
      <c r="D110" s="128"/>
      <c r="E110" s="128"/>
      <c r="G110" s="48"/>
      <c r="I110" s="71"/>
      <c r="J110" s="88"/>
      <c r="K110" s="47"/>
      <c r="L110" s="47"/>
      <c r="M110" s="47"/>
      <c r="N110" s="47"/>
      <c r="O110" s="47"/>
      <c r="P110" s="47"/>
      <c r="Q110" s="47"/>
      <c r="R110" s="47"/>
      <c r="S110" s="47"/>
      <c r="T110" s="29"/>
    </row>
    <row r="111" spans="1:10" ht="12.75">
      <c r="A111" s="127"/>
      <c r="B111" s="128"/>
      <c r="C111" s="44"/>
      <c r="D111" s="89"/>
      <c r="E111" s="76"/>
      <c r="F111" s="77"/>
      <c r="G111" s="48"/>
      <c r="I111" s="71"/>
      <c r="J111" s="39"/>
    </row>
    <row r="112" spans="1:10" ht="12.75">
      <c r="A112" s="309" t="s">
        <v>95</v>
      </c>
      <c r="B112" s="310"/>
      <c r="C112" s="310"/>
      <c r="D112" s="310"/>
      <c r="E112" s="310"/>
      <c r="F112" s="310"/>
      <c r="G112" s="311"/>
      <c r="I112" s="71"/>
      <c r="J112" s="39"/>
    </row>
    <row r="113" spans="1:10" ht="12.75">
      <c r="A113" s="56"/>
      <c r="D113" s="33"/>
      <c r="G113" s="48"/>
      <c r="I113" s="71"/>
      <c r="J113" s="39"/>
    </row>
    <row r="114" spans="1:10" ht="12.75">
      <c r="A114" s="56"/>
      <c r="C114" s="44" t="s">
        <v>96</v>
      </c>
      <c r="D114" s="44" t="s">
        <v>93</v>
      </c>
      <c r="E114" s="44" t="s">
        <v>97</v>
      </c>
      <c r="F114" s="44" t="s">
        <v>98</v>
      </c>
      <c r="G114" s="90"/>
      <c r="H114" s="44"/>
      <c r="I114" s="78"/>
      <c r="J114" s="39"/>
    </row>
    <row r="115" spans="1:10" ht="12.75">
      <c r="A115" s="56"/>
      <c r="C115" s="74" t="s">
        <v>99</v>
      </c>
      <c r="D115" s="73">
        <f>0.5*0.5</f>
        <v>0.25</v>
      </c>
      <c r="E115" s="58">
        <v>1</v>
      </c>
      <c r="F115" s="58">
        <f>E115*D115</f>
        <v>0.25</v>
      </c>
      <c r="G115" s="90"/>
      <c r="H115" s="44"/>
      <c r="I115" s="78"/>
      <c r="J115" s="39"/>
    </row>
    <row r="116" spans="1:10" ht="12.75">
      <c r="A116" s="56"/>
      <c r="C116" s="74" t="s">
        <v>100</v>
      </c>
      <c r="D116" s="73">
        <f>0.5*0.5</f>
        <v>0.25</v>
      </c>
      <c r="E116" s="58">
        <v>3</v>
      </c>
      <c r="F116" s="58">
        <f>E116*D116</f>
        <v>0.75</v>
      </c>
      <c r="G116" s="90"/>
      <c r="H116" s="44"/>
      <c r="I116" s="78"/>
      <c r="J116" s="39"/>
    </row>
    <row r="117" spans="1:10" ht="12.75">
      <c r="A117" s="56"/>
      <c r="C117" s="74" t="s">
        <v>107</v>
      </c>
      <c r="D117" s="73">
        <f>0.5*0.5</f>
        <v>0.25</v>
      </c>
      <c r="E117" s="58">
        <v>3</v>
      </c>
      <c r="F117" s="58">
        <f>E117*D117</f>
        <v>0.75</v>
      </c>
      <c r="G117" s="90"/>
      <c r="H117" s="44"/>
      <c r="I117" s="78"/>
      <c r="J117" s="39"/>
    </row>
    <row r="118" spans="1:10" ht="13.5">
      <c r="A118" s="56"/>
      <c r="E118" s="91">
        <f>SUM(E115:E117)</f>
        <v>7</v>
      </c>
      <c r="F118" s="79">
        <f>SUM(F115:F117)</f>
        <v>1.75</v>
      </c>
      <c r="H118" s="46"/>
      <c r="I118" s="66"/>
      <c r="J118" s="39"/>
    </row>
    <row r="119" spans="1:10" ht="12.75">
      <c r="A119" s="56"/>
      <c r="D119" s="33"/>
      <c r="G119" s="48"/>
      <c r="I119" s="71"/>
      <c r="J119" s="39"/>
    </row>
    <row r="120" spans="1:10" ht="12.75">
      <c r="A120" s="309" t="s">
        <v>101</v>
      </c>
      <c r="B120" s="310"/>
      <c r="C120" s="311"/>
      <c r="D120" s="33"/>
      <c r="G120" s="48"/>
      <c r="I120" s="71"/>
      <c r="J120" s="39"/>
    </row>
    <row r="121" spans="1:10" ht="12.75">
      <c r="A121" s="56"/>
      <c r="B121" s="84"/>
      <c r="C121" s="84"/>
      <c r="D121" s="33"/>
      <c r="G121" s="48"/>
      <c r="I121" s="71"/>
      <c r="J121" s="39"/>
    </row>
    <row r="122" spans="1:10" ht="39">
      <c r="A122" s="56"/>
      <c r="D122" s="62" t="s">
        <v>85</v>
      </c>
      <c r="F122" s="44" t="s">
        <v>102</v>
      </c>
      <c r="G122" s="44"/>
      <c r="H122" s="92" t="s">
        <v>103</v>
      </c>
      <c r="I122" s="78" t="s">
        <v>108</v>
      </c>
      <c r="J122" s="39"/>
    </row>
    <row r="123" spans="1:10" ht="12.75">
      <c r="A123" s="56"/>
      <c r="D123" s="57">
        <v>3</v>
      </c>
      <c r="E123" s="29" t="s">
        <v>87</v>
      </c>
      <c r="F123" s="75">
        <v>4.2</v>
      </c>
      <c r="G123" s="44" t="s">
        <v>88</v>
      </c>
      <c r="H123" s="59">
        <f>D123*F123</f>
        <v>12.6</v>
      </c>
      <c r="I123" s="59">
        <f>7*H123</f>
        <v>88.2</v>
      </c>
      <c r="J123" s="39"/>
    </row>
    <row r="124" spans="1:10" ht="12.75">
      <c r="A124" s="56"/>
      <c r="D124" s="33"/>
      <c r="G124" s="48"/>
      <c r="I124" s="71"/>
      <c r="J124" s="39"/>
    </row>
    <row r="125" spans="1:10" ht="12.75">
      <c r="A125" s="309" t="s">
        <v>104</v>
      </c>
      <c r="B125" s="310"/>
      <c r="C125" s="310"/>
      <c r="D125" s="310"/>
      <c r="E125" s="311"/>
      <c r="G125" s="48"/>
      <c r="I125" s="71"/>
      <c r="J125" s="39"/>
    </row>
    <row r="126" spans="1:10" ht="12.75">
      <c r="A126" s="56"/>
      <c r="B126" s="84"/>
      <c r="C126" s="84"/>
      <c r="D126" s="84"/>
      <c r="E126" s="84"/>
      <c r="G126" s="48"/>
      <c r="I126" s="71"/>
      <c r="J126" s="39"/>
    </row>
    <row r="127" spans="1:10" ht="26.25">
      <c r="A127" s="38"/>
      <c r="D127" s="62" t="s">
        <v>85</v>
      </c>
      <c r="F127" s="44" t="s">
        <v>105</v>
      </c>
      <c r="G127" s="44"/>
      <c r="H127" s="44" t="s">
        <v>0</v>
      </c>
      <c r="I127" s="78" t="s">
        <v>109</v>
      </c>
      <c r="J127" s="39"/>
    </row>
    <row r="128" spans="1:10" ht="12.75">
      <c r="A128" s="38"/>
      <c r="D128" s="57">
        <v>0.5</v>
      </c>
      <c r="E128" s="29" t="s">
        <v>87</v>
      </c>
      <c r="F128" s="58">
        <v>0.5</v>
      </c>
      <c r="G128" s="44" t="s">
        <v>88</v>
      </c>
      <c r="H128" s="59">
        <f>D128*F128</f>
        <v>0.25</v>
      </c>
      <c r="I128" s="59">
        <f>H128*E118</f>
        <v>1.75</v>
      </c>
      <c r="J128" s="39"/>
    </row>
    <row r="129" spans="1:10" ht="12.75">
      <c r="A129" s="127"/>
      <c r="B129" s="128"/>
      <c r="C129" s="44"/>
      <c r="D129" s="89"/>
      <c r="E129" s="44"/>
      <c r="F129" s="46"/>
      <c r="G129" s="48"/>
      <c r="I129" s="71"/>
      <c r="J129" s="39"/>
    </row>
    <row r="130" spans="1:10" ht="12.75">
      <c r="A130" s="80"/>
      <c r="B130" s="81"/>
      <c r="C130" s="81"/>
      <c r="D130" s="81"/>
      <c r="E130" s="81"/>
      <c r="F130" s="81"/>
      <c r="G130" s="81"/>
      <c r="H130" s="81"/>
      <c r="I130" s="82"/>
      <c r="J130" s="39"/>
    </row>
    <row r="131" spans="1:10" ht="12.75">
      <c r="A131" s="38"/>
      <c r="J131" s="39"/>
    </row>
    <row r="132" spans="1:10" ht="12.75">
      <c r="A132" s="38"/>
      <c r="J132" s="39"/>
    </row>
    <row r="133" spans="1:10" ht="13.5" thickBot="1">
      <c r="A133" s="93"/>
      <c r="B133" s="94"/>
      <c r="C133" s="94"/>
      <c r="D133" s="94"/>
      <c r="E133" s="94"/>
      <c r="F133" s="94"/>
      <c r="G133" s="94"/>
      <c r="H133" s="94"/>
      <c r="I133" s="94"/>
      <c r="J133" s="95"/>
    </row>
  </sheetData>
  <sheetProtection/>
  <mergeCells count="25">
    <mergeCell ref="A61:E63"/>
    <mergeCell ref="A68:E69"/>
    <mergeCell ref="A22:E23"/>
    <mergeCell ref="A27:E28"/>
    <mergeCell ref="A32:E34"/>
    <mergeCell ref="A38:B38"/>
    <mergeCell ref="A40:E40"/>
    <mergeCell ref="A44:E45"/>
    <mergeCell ref="A55:E56"/>
    <mergeCell ref="A50:D50"/>
    <mergeCell ref="B2:H3"/>
    <mergeCell ref="A5:B5"/>
    <mergeCell ref="A7:D7"/>
    <mergeCell ref="A12:B12"/>
    <mergeCell ref="A14:D14"/>
    <mergeCell ref="A18:E18"/>
    <mergeCell ref="A77:B77"/>
    <mergeCell ref="A79:D79"/>
    <mergeCell ref="A83:F83"/>
    <mergeCell ref="A112:G112"/>
    <mergeCell ref="A120:C120"/>
    <mergeCell ref="A125:E125"/>
    <mergeCell ref="A88:E88"/>
    <mergeCell ref="A93:B93"/>
    <mergeCell ref="A94:E95"/>
  </mergeCells>
  <printOptions/>
  <pageMargins left="0.25" right="0.25" top="0.75" bottom="0.75" header="0.3" footer="0.3"/>
  <pageSetup fitToHeight="0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</dc:creator>
  <cp:keywords/>
  <dc:description/>
  <cp:lastModifiedBy>Felipe Mioto</cp:lastModifiedBy>
  <cp:lastPrinted>2020-01-21T17:41:44Z</cp:lastPrinted>
  <dcterms:created xsi:type="dcterms:W3CDTF">2014-02-11T20:24:00Z</dcterms:created>
  <dcterms:modified xsi:type="dcterms:W3CDTF">2020-02-03T12:38:43Z</dcterms:modified>
  <cp:category/>
  <cp:version/>
  <cp:contentType/>
  <cp:contentStatus/>
</cp:coreProperties>
</file>